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O:\STUDENTAFFAIRS\Registrars_Imaged_Documents\calendar\"/>
    </mc:Choice>
  </mc:AlternateContent>
  <bookViews>
    <workbookView xWindow="0" yWindow="0" windowWidth="28800" windowHeight="12300"/>
  </bookViews>
  <sheets>
    <sheet name="MedSch-5 Years (SW)" sheetId="1" r:id="rId1"/>
  </sheets>
  <definedNames>
    <definedName name="_xlnm.Print_Area" localSheetId="0">'MedSch-5 Years (SW)'!$A$1:$U$57</definedName>
    <definedName name="_xlnm.Print_Area">'MedSch-5 Years (SW)'!$A$1:$U$57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7" i="1" l="1"/>
  <c r="C7" i="1" s="1"/>
  <c r="B9" i="1"/>
  <c r="B12" i="1" s="1"/>
  <c r="B41" i="1"/>
  <c r="B47" i="1"/>
  <c r="B34" i="1" s="1"/>
  <c r="B18" i="1"/>
  <c r="B15" i="1" s="1"/>
  <c r="B20" i="1"/>
  <c r="B23" i="1" s="1"/>
  <c r="B25" i="1"/>
  <c r="B28" i="1"/>
  <c r="B31" i="1"/>
  <c r="B36" i="1"/>
  <c r="B39" i="1" s="1"/>
  <c r="C25" i="1" l="1"/>
  <c r="B45" i="1"/>
  <c r="B2" i="1"/>
  <c r="C36" i="1"/>
  <c r="C39" i="1" s="1"/>
  <c r="C18" i="1"/>
  <c r="C15" i="1" s="1"/>
  <c r="D7" i="1"/>
  <c r="E7" i="1" s="1"/>
  <c r="C9" i="1"/>
  <c r="C20" i="1" s="1"/>
  <c r="C23" i="1" s="1"/>
  <c r="C2" i="1"/>
  <c r="D2" i="1" l="1"/>
  <c r="C12" i="1"/>
  <c r="C41" i="1"/>
  <c r="C28" i="1"/>
  <c r="D18" i="1"/>
  <c r="D15" i="1" s="1"/>
  <c r="D9" i="1"/>
  <c r="D12" i="1" s="1"/>
  <c r="E18" i="1"/>
  <c r="E15" i="1" s="1"/>
  <c r="E9" i="1"/>
  <c r="E2" i="1"/>
  <c r="F7" i="1"/>
  <c r="C47" i="1" l="1"/>
  <c r="C31" i="1"/>
  <c r="D20" i="1"/>
  <c r="D23" i="1" s="1"/>
  <c r="E20" i="1"/>
  <c r="E23" i="1" s="1"/>
  <c r="E12" i="1"/>
  <c r="F2" i="1"/>
  <c r="G7" i="1"/>
  <c r="F9" i="1"/>
  <c r="F18" i="1"/>
  <c r="F15" i="1" s="1"/>
  <c r="D25" i="1" l="1"/>
  <c r="D36" i="1"/>
  <c r="D39" i="1" s="1"/>
  <c r="C45" i="1"/>
  <c r="C34" i="1"/>
  <c r="F12" i="1"/>
  <c r="F20" i="1"/>
  <c r="F23" i="1" s="1"/>
  <c r="H7" i="1"/>
  <c r="G9" i="1"/>
  <c r="G18" i="1"/>
  <c r="G15" i="1" s="1"/>
  <c r="G2" i="1"/>
  <c r="D41" i="1" l="1"/>
  <c r="D28" i="1"/>
  <c r="G20" i="1"/>
  <c r="G23" i="1" s="1"/>
  <c r="G12" i="1"/>
  <c r="H9" i="1"/>
  <c r="I7" i="1"/>
  <c r="H18" i="1"/>
  <c r="H15" i="1" s="1"/>
  <c r="H2" i="1"/>
  <c r="D47" i="1" l="1"/>
  <c r="D31" i="1"/>
  <c r="J7" i="1"/>
  <c r="I18" i="1"/>
  <c r="I15" i="1" s="1"/>
  <c r="I9" i="1"/>
  <c r="I2" i="1"/>
  <c r="H20" i="1"/>
  <c r="H23" i="1" s="1"/>
  <c r="H12" i="1"/>
  <c r="E25" i="1" l="1"/>
  <c r="E36" i="1"/>
  <c r="E39" i="1" s="1"/>
  <c r="D45" i="1"/>
  <c r="D34" i="1"/>
  <c r="K7" i="1"/>
  <c r="J18" i="1"/>
  <c r="J15" i="1" s="1"/>
  <c r="J9" i="1"/>
  <c r="J2" i="1"/>
  <c r="I12" i="1"/>
  <c r="I20" i="1"/>
  <c r="I23" i="1" s="1"/>
  <c r="E41" i="1" l="1"/>
  <c r="E28" i="1"/>
  <c r="K18" i="1"/>
  <c r="K15" i="1" s="1"/>
  <c r="K2" i="1"/>
  <c r="K9" i="1"/>
  <c r="L7" i="1"/>
  <c r="J20" i="1"/>
  <c r="J23" i="1" s="1"/>
  <c r="J12" i="1"/>
  <c r="E31" i="1" l="1"/>
  <c r="E47" i="1"/>
  <c r="M7" i="1"/>
  <c r="L2" i="1"/>
  <c r="L9" i="1"/>
  <c r="L18" i="1"/>
  <c r="L15" i="1" s="1"/>
  <c r="K12" i="1"/>
  <c r="K20" i="1"/>
  <c r="K23" i="1" s="1"/>
  <c r="E34" i="1" l="1"/>
  <c r="F36" i="1"/>
  <c r="F39" i="1" s="1"/>
  <c r="E45" i="1"/>
  <c r="F25" i="1"/>
  <c r="M9" i="1"/>
  <c r="N7" i="1"/>
  <c r="M18" i="1"/>
  <c r="M15" i="1" s="1"/>
  <c r="M2" i="1"/>
  <c r="L20" i="1"/>
  <c r="L23" i="1" s="1"/>
  <c r="L12" i="1"/>
  <c r="F41" i="1" l="1"/>
  <c r="F28" i="1"/>
  <c r="M12" i="1"/>
  <c r="M20" i="1"/>
  <c r="M23" i="1" s="1"/>
  <c r="N2" i="1"/>
  <c r="O7" i="1"/>
  <c r="N18" i="1"/>
  <c r="N15" i="1" s="1"/>
  <c r="N9" i="1"/>
  <c r="F47" i="1" l="1"/>
  <c r="F31" i="1"/>
  <c r="O18" i="1"/>
  <c r="O15" i="1" s="1"/>
  <c r="O9" i="1"/>
  <c r="P7" i="1"/>
  <c r="O2" i="1"/>
  <c r="N20" i="1"/>
  <c r="N23" i="1" s="1"/>
  <c r="N12" i="1"/>
  <c r="F34" i="1" l="1"/>
  <c r="G36" i="1"/>
  <c r="G39" i="1" s="1"/>
  <c r="G25" i="1"/>
  <c r="F45" i="1"/>
  <c r="P2" i="1"/>
  <c r="P18" i="1"/>
  <c r="P15" i="1" s="1"/>
  <c r="Q7" i="1"/>
  <c r="O20" i="1"/>
  <c r="O23" i="1" s="1"/>
  <c r="O12" i="1"/>
  <c r="G28" i="1" l="1"/>
  <c r="G41" i="1"/>
  <c r="Q2" i="1"/>
  <c r="Q18" i="1"/>
  <c r="Q15" i="1" s="1"/>
  <c r="R7" i="1"/>
  <c r="G31" i="1" l="1"/>
  <c r="G47" i="1"/>
  <c r="R18" i="1"/>
  <c r="R15" i="1" s="1"/>
  <c r="R2" i="1"/>
  <c r="S7" i="1"/>
  <c r="H36" i="1" l="1"/>
  <c r="H39" i="1" s="1"/>
  <c r="G34" i="1"/>
  <c r="G45" i="1"/>
  <c r="H25" i="1"/>
  <c r="S2" i="1"/>
  <c r="S18" i="1"/>
  <c r="S15" i="1" s="1"/>
  <c r="T7" i="1"/>
  <c r="H28" i="1" l="1"/>
  <c r="H41" i="1"/>
  <c r="U7" i="1"/>
  <c r="T18" i="1"/>
  <c r="T15" i="1" s="1"/>
  <c r="T2" i="1"/>
  <c r="H47" i="1" l="1"/>
  <c r="H31" i="1"/>
  <c r="U18" i="1"/>
  <c r="U15" i="1" s="1"/>
  <c r="V7" i="1"/>
  <c r="U2" i="1"/>
  <c r="I25" i="1" l="1"/>
  <c r="I36" i="1"/>
  <c r="I39" i="1" s="1"/>
  <c r="H45" i="1"/>
  <c r="H34" i="1"/>
  <c r="W7" i="1"/>
  <c r="V18" i="1"/>
  <c r="V15" i="1" s="1"/>
  <c r="V2" i="1"/>
  <c r="I28" i="1" l="1"/>
  <c r="I41" i="1"/>
  <c r="W18" i="1"/>
  <c r="W15" i="1" s="1"/>
  <c r="W2" i="1"/>
  <c r="I47" i="1" l="1"/>
  <c r="I31" i="1"/>
  <c r="I34" i="1" l="1"/>
  <c r="J36" i="1"/>
  <c r="J39" i="1" s="1"/>
  <c r="J25" i="1"/>
  <c r="I45" i="1"/>
  <c r="J41" i="1" l="1"/>
  <c r="J28" i="1"/>
  <c r="J47" i="1" l="1"/>
  <c r="J31" i="1"/>
  <c r="J45" i="1" l="1"/>
  <c r="J34" i="1"/>
  <c r="K25" i="1"/>
  <c r="K36" i="1"/>
  <c r="K39" i="1" s="1"/>
  <c r="K28" i="1" l="1"/>
  <c r="K41" i="1"/>
  <c r="K47" i="1" l="1"/>
  <c r="K31" i="1"/>
  <c r="L36" i="1" l="1"/>
  <c r="L39" i="1" s="1"/>
  <c r="K45" i="1"/>
  <c r="L25" i="1"/>
  <c r="K34" i="1"/>
  <c r="L41" i="1" l="1"/>
  <c r="L28" i="1"/>
  <c r="L47" i="1" l="1"/>
  <c r="L31" i="1"/>
  <c r="M36" i="1" l="1"/>
  <c r="M39" i="1" s="1"/>
  <c r="M25" i="1"/>
  <c r="L45" i="1"/>
  <c r="L34" i="1"/>
  <c r="M28" i="1" l="1"/>
  <c r="M41" i="1"/>
  <c r="M31" i="1" l="1"/>
  <c r="M47" i="1"/>
  <c r="M34" i="1" l="1"/>
  <c r="N25" i="1"/>
  <c r="N36" i="1"/>
  <c r="N39" i="1" s="1"/>
  <c r="M45" i="1"/>
  <c r="N28" i="1" l="1"/>
  <c r="N41" i="1"/>
  <c r="N31" i="1" l="1"/>
  <c r="N47" i="1"/>
  <c r="O36" i="1" l="1"/>
  <c r="O39" i="1" s="1"/>
  <c r="O25" i="1"/>
  <c r="N34" i="1"/>
  <c r="N45" i="1"/>
  <c r="O28" i="1" l="1"/>
  <c r="O41" i="1"/>
  <c r="O31" i="1" l="1"/>
  <c r="O47" i="1"/>
  <c r="O45" i="1" l="1"/>
  <c r="P25" i="1"/>
  <c r="O34" i="1"/>
  <c r="P36" i="1"/>
  <c r="P39" i="1" s="1"/>
  <c r="P41" i="1" l="1"/>
  <c r="P28" i="1"/>
  <c r="P31" i="1" l="1"/>
  <c r="P9" i="1"/>
  <c r="P47" i="1"/>
  <c r="Q25" i="1" l="1"/>
  <c r="P45" i="1"/>
  <c r="P34" i="1"/>
  <c r="P46" i="1"/>
  <c r="Q36" i="1"/>
  <c r="Q39" i="1" s="1"/>
  <c r="P12" i="1"/>
  <c r="P20" i="1"/>
  <c r="P23" i="1" s="1"/>
  <c r="Q41" i="1" l="1"/>
  <c r="Q28" i="1"/>
  <c r="Q31" i="1" l="1"/>
  <c r="Q9" i="1"/>
  <c r="Q47" i="1"/>
  <c r="R25" i="1" l="1"/>
  <c r="R36" i="1"/>
  <c r="R39" i="1" s="1"/>
  <c r="Q45" i="1"/>
  <c r="Q34" i="1"/>
  <c r="Q12" i="1"/>
  <c r="Q20" i="1"/>
  <c r="Q23" i="1" s="1"/>
  <c r="R41" i="1" l="1"/>
  <c r="R28" i="1"/>
  <c r="R9" i="1" l="1"/>
  <c r="R31" i="1"/>
  <c r="R47" i="1"/>
  <c r="R34" i="1" l="1"/>
  <c r="R45" i="1"/>
  <c r="R46" i="1"/>
  <c r="S36" i="1"/>
  <c r="S39" i="1" s="1"/>
  <c r="S25" i="1"/>
  <c r="R20" i="1"/>
  <c r="R23" i="1" s="1"/>
  <c r="R12" i="1"/>
  <c r="S28" i="1" l="1"/>
  <c r="S41" i="1"/>
  <c r="S9" i="1" l="1"/>
  <c r="S31" i="1"/>
  <c r="S47" i="1"/>
  <c r="S12" i="1" l="1"/>
  <c r="S20" i="1"/>
  <c r="S23" i="1" s="1"/>
  <c r="T25" i="1"/>
  <c r="S34" i="1"/>
  <c r="T36" i="1"/>
  <c r="T39" i="1" s="1"/>
  <c r="S45" i="1"/>
  <c r="T41" i="1" l="1"/>
  <c r="T28" i="1"/>
  <c r="T9" i="1" l="1"/>
  <c r="T31" i="1"/>
  <c r="T47" i="1"/>
  <c r="U36" i="1" l="1"/>
  <c r="U39" i="1" s="1"/>
  <c r="T45" i="1"/>
  <c r="U25" i="1"/>
  <c r="T34" i="1"/>
  <c r="T20" i="1"/>
  <c r="T23" i="1" s="1"/>
  <c r="T12" i="1"/>
  <c r="U28" i="1" l="1"/>
  <c r="U41" i="1"/>
  <c r="U47" i="1" l="1"/>
  <c r="U31" i="1"/>
  <c r="U9" i="1"/>
  <c r="U20" i="1" l="1"/>
  <c r="U23" i="1" s="1"/>
  <c r="U12" i="1"/>
  <c r="V36" i="1"/>
  <c r="V39" i="1" s="1"/>
  <c r="V25" i="1"/>
  <c r="U45" i="1"/>
  <c r="U34" i="1"/>
  <c r="V28" i="1" l="1"/>
  <c r="V41" i="1"/>
  <c r="V31" i="1" l="1"/>
  <c r="V47" i="1"/>
  <c r="V9" i="1"/>
  <c r="V12" i="1" l="1"/>
  <c r="V20" i="1"/>
  <c r="V23" i="1" s="1"/>
  <c r="W36" i="1"/>
  <c r="W39" i="1" s="1"/>
  <c r="V45" i="1"/>
  <c r="W25" i="1"/>
  <c r="V34" i="1"/>
  <c r="W28" i="1" l="1"/>
  <c r="W41" i="1"/>
  <c r="W9" i="1" l="1"/>
  <c r="W31" i="1"/>
  <c r="W47" i="1"/>
  <c r="W12" i="1" l="1"/>
  <c r="W20" i="1"/>
  <c r="W23" i="1" s="1"/>
  <c r="W34" i="1"/>
  <c r="W45" i="1"/>
</calcChain>
</file>

<file path=xl/sharedStrings.xml><?xml version="1.0" encoding="utf-8"?>
<sst xmlns="http://schemas.openxmlformats.org/spreadsheetml/2006/main" count="221" uniqueCount="131">
  <si>
    <t>CLASS/KEY DATE</t>
  </si>
  <si>
    <t>MS1 END FALL</t>
  </si>
  <si>
    <t>MS1 END DATE</t>
  </si>
  <si>
    <t>MS2 END FALL</t>
  </si>
  <si>
    <t>MS2 END DATE</t>
  </si>
  <si>
    <t>MS3 END FALL</t>
  </si>
  <si>
    <t>MS3 END SPRING</t>
  </si>
  <si>
    <t>MS4 END FALL</t>
  </si>
  <si>
    <t>MS4 END SPRING</t>
  </si>
  <si>
    <t>1996-1997</t>
  </si>
  <si>
    <t>1997-1998</t>
  </si>
  <si>
    <t>1998-1999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</si>
  <si>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</si>
  <si>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</si>
  <si>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</si>
  <si>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</si>
  <si>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</si>
  <si>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</si>
  <si>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</si>
  <si>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</si>
  <si>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</si>
  <si>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</si>
  <si>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</si>
  <si>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</si>
  <si>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</si>
  <si>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</si>
  <si>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</si>
  <si>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</si>
  <si>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</si>
  <si>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</si>
  <si>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</si>
  <si>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</si>
  <si>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</si>
  <si>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</si>
  <si>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MS4 OFFICIAL DEGREE CONFERRAL</t>
  </si>
  <si>
    <t>MS4 COMMENCEMENT EVENT DATE</t>
  </si>
  <si>
    <t>TBA</t>
  </si>
  <si>
    <t>2021-2022</t>
  </si>
  <si>
    <t>2022-2023</t>
  </si>
  <si>
    <t>WINTER BREAK</t>
  </si>
  <si>
    <t>12/15/18-12/30/18</t>
  </si>
  <si>
    <t>MS1 SUMMER BREAK</t>
  </si>
  <si>
    <t>5/26/19-8/4/19</t>
  </si>
  <si>
    <t>NA</t>
  </si>
  <si>
    <t>SPRING BREAK</t>
  </si>
  <si>
    <t>MATCH DAY</t>
  </si>
  <si>
    <t>3/24/19-3/31/19</t>
  </si>
  <si>
    <t>3/24/19-4/7/19</t>
  </si>
  <si>
    <t>3/21/20-4/5/20</t>
  </si>
  <si>
    <t>MS2 BEGIN FALL (19 wks; same as previous curriculum)</t>
  </si>
  <si>
    <t>MS3 BEGIN FALL (24 wks; same as previous curriculum)</t>
  </si>
  <si>
    <t>MS4 BEGIN FALL (24 wks; same as previous curriculum)</t>
  </si>
  <si>
    <t>3/18/22 (est)</t>
  </si>
  <si>
    <t>3/17/23 (est)</t>
  </si>
  <si>
    <t>12/14/19-12/29/19</t>
  </si>
  <si>
    <t>MS1 BEGIN SPRING (21 wks including Spring Break; same as previous curriculum)</t>
  </si>
  <si>
    <t>MS2 BEGIN SPRING (26 wks including Spring Break; previously 19 weeks)</t>
  </si>
  <si>
    <t>MS3 BEGIN SPRING (26 wks including Spring Break; same as previous curriculum)</t>
  </si>
  <si>
    <t>MS4 BEGIN SPRING (18 wks including Spring Break; previously 22 weeks)</t>
  </si>
  <si>
    <t>3/21/20-3/29/20</t>
  </si>
  <si>
    <t>12/19/20-1/3/21</t>
  </si>
  <si>
    <t xml:space="preserve">12/18/21-1/2/22  </t>
  </si>
  <si>
    <t>5/28/22-8/8/22</t>
  </si>
  <si>
    <t>5/23/20-8/2/20</t>
  </si>
  <si>
    <t>5/29/21-8/8/21</t>
  </si>
  <si>
    <t>12/18/21-1/2/22</t>
  </si>
  <si>
    <t>12/17/22-1/1/23</t>
  </si>
  <si>
    <t>03/26/22-04/10/22</t>
  </si>
  <si>
    <t>03/27/21-4/11/21</t>
  </si>
  <si>
    <t>03/27/21-4/04/21</t>
  </si>
  <si>
    <t>03/26/22-04/03/22</t>
  </si>
  <si>
    <t>11/26/20-11/29/20</t>
  </si>
  <si>
    <t>11/25/21-11/28/21</t>
  </si>
  <si>
    <t>11/24/22-11/27/22</t>
  </si>
  <si>
    <t>WHITE COAT CEREMONY</t>
  </si>
  <si>
    <t>CENSUS FALL (MS1 &amp; MS2)</t>
  </si>
  <si>
    <t>CENSUS SPRING (MS1 &amp; MS2)</t>
  </si>
  <si>
    <t>CENSUS FALL (MS3 &amp; MS4)</t>
  </si>
  <si>
    <t>CENSUS SPRING (MS3 &amp; MS4)</t>
  </si>
  <si>
    <t>THANKSGIVING HOLIDAY OBSERVED</t>
  </si>
  <si>
    <t>11/22/18-11/25/18</t>
  </si>
  <si>
    <t>11/28/19-12/1/19</t>
  </si>
  <si>
    <t xml:space="preserve">8/5/29 - 8/10/19 </t>
  </si>
  <si>
    <t>8/3/20 - 8/8/20</t>
  </si>
  <si>
    <t xml:space="preserve">FINANCIAL AID DISBURSEMENT </t>
  </si>
  <si>
    <t>3/19/2021 (est)</t>
  </si>
  <si>
    <t>3/20/2020 (est)</t>
  </si>
  <si>
    <t xml:space="preserve">12/12/20-1/3/20  </t>
  </si>
  <si>
    <t xml:space="preserve">12/12/20-1/3/21 </t>
  </si>
  <si>
    <t>2023-2024</t>
  </si>
  <si>
    <t>2024-2025</t>
  </si>
  <si>
    <t>11/23/23-11/26/23</t>
  </si>
  <si>
    <t>11/28/24-12/1/24</t>
  </si>
  <si>
    <t>12/14/24-12/29/24</t>
  </si>
  <si>
    <t>12/16/23-12/31/23</t>
  </si>
  <si>
    <t>3/23/24-3/31/24</t>
  </si>
  <si>
    <t>3/22/25-3/30/25</t>
  </si>
  <si>
    <t>5/25/24-8/4/24</t>
  </si>
  <si>
    <t>3/23/24-4/7/24</t>
  </si>
  <si>
    <t>3/22/25-4/6/25</t>
  </si>
  <si>
    <t>12/16/23-1/2/24</t>
  </si>
  <si>
    <t>3/15/24 (est)</t>
  </si>
  <si>
    <t>3/21/25 (est)</t>
  </si>
  <si>
    <t>8/2/21 - 8/7/21</t>
  </si>
  <si>
    <t>4/2/2022-4/10/2022</t>
  </si>
  <si>
    <t>8/1/22 - 8/6/22</t>
  </si>
  <si>
    <t>7/31/23 - 8/5/23</t>
  </si>
  <si>
    <t>7/29/23 - 8/3/24</t>
  </si>
  <si>
    <t>3/25/23-4/2/23</t>
  </si>
  <si>
    <t>3/25/23-4/9/23</t>
  </si>
  <si>
    <t>4/1/2022-4/9/2022</t>
  </si>
  <si>
    <t>5/27/23-8/7/23</t>
  </si>
  <si>
    <t>2025-2026</t>
  </si>
  <si>
    <t>2026-2027</t>
  </si>
  <si>
    <t>11/27/25-11/30/25</t>
  </si>
  <si>
    <t>11/26/26-11/29/25</t>
  </si>
  <si>
    <t>12/13/25-12/28/25</t>
  </si>
  <si>
    <t>12/19/26-01/03/26</t>
  </si>
  <si>
    <t>3/28/26-4/05/26</t>
  </si>
  <si>
    <t>3/27/27-4/04/27</t>
  </si>
  <si>
    <t>3/28/26-4/12/26</t>
  </si>
  <si>
    <t>3/27/27-4/11/27</t>
  </si>
  <si>
    <t>8/4/25 - 8/8/25</t>
  </si>
  <si>
    <t>8/3/26 - 8/7/26</t>
  </si>
  <si>
    <t>5/23/26-8/09/26</t>
  </si>
  <si>
    <t>5/24/25-8/10/25</t>
  </si>
  <si>
    <t>5/29/27-8/08/27</t>
  </si>
  <si>
    <t>3/20/26 (est)</t>
  </si>
  <si>
    <t>3/18/27 (est)</t>
  </si>
  <si>
    <t>MS1 CLASSES BEGIN FALL (19 wks; previously 18 weeks)</t>
  </si>
  <si>
    <t>MS1 YR BEGINS - ORIENTATION &amp; PRE-OP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</si>
</sst>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"/>
  </numFmts>
  <fonts count="8" x14ac:knownFonts="1">
    <font>
      <sz val="12"/>
      <name val="Arial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rgb="FFC00000"/>
      <name val="Times New Roman"/>
      <family val="1"/>
    </font>
    <font>
      <b/>
      <sz val="10"/>
      <color rgb="FF00B05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double">
        <color indexed="8"/>
      </top>
      <bottom style="thin">
        <color auto="1"/>
      </bottom>
      <diagonal/>
    </border>
    <border>
      <left style="double">
        <color indexed="8"/>
      </left>
      <right style="thin">
        <color auto="1"/>
      </right>
      <top style="double">
        <color indexed="8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1" fillId="0" borderId="4" xfId="0" applyNumberFormat="1" applyFont="1" applyFill="1" applyBorder="1" applyAlignment="1" applyProtection="1">
      <alignment horizontal="right" wrapText="1"/>
    </xf>
    <xf numFmtId="0" fontId="1" fillId="0" borderId="0" xfId="0" applyNumberFormat="1" applyFont="1" applyFill="1" applyAlignment="1" applyProtection="1">
      <alignment horizontal="right" wrapText="1"/>
    </xf>
    <xf numFmtId="164" fontId="1" fillId="0" borderId="0" xfId="0" applyNumberFormat="1" applyFont="1" applyFill="1" applyBorder="1" applyAlignment="1" applyProtection="1">
      <alignment horizontal="right" wrapText="1"/>
    </xf>
    <xf numFmtId="164" fontId="1" fillId="0" borderId="5" xfId="0" applyNumberFormat="1" applyFont="1" applyFill="1" applyBorder="1" applyAlignment="1" applyProtection="1">
      <alignment horizontal="right" wrapText="1"/>
    </xf>
    <xf numFmtId="0" fontId="2" fillId="0" borderId="3" xfId="0" applyNumberFormat="1" applyFont="1" applyFill="1" applyBorder="1" applyAlignment="1" applyProtection="1">
      <alignment wrapText="1"/>
    </xf>
    <xf numFmtId="164" fontId="1" fillId="0" borderId="3" xfId="0" applyNumberFormat="1" applyFont="1" applyFill="1" applyBorder="1" applyAlignment="1" applyProtection="1">
      <alignment wrapText="1"/>
    </xf>
    <xf numFmtId="164" fontId="1" fillId="0" borderId="4" xfId="0" applyNumberFormat="1" applyFont="1" applyFill="1" applyBorder="1" applyAlignment="1" applyProtection="1">
      <alignment wrapText="1"/>
    </xf>
    <xf numFmtId="164" fontId="7" fillId="0" borderId="9" xfId="0" applyNumberFormat="1" applyFont="1" applyFill="1" applyBorder="1" applyAlignment="1" applyProtection="1">
      <alignment horizontal="right" vertical="center" wrapText="1"/>
    </xf>
    <xf numFmtId="164" fontId="1" fillId="0" borderId="8" xfId="0" applyNumberFormat="1" applyFont="1" applyFill="1" applyBorder="1" applyAlignment="1" applyProtection="1">
      <alignment horizontal="right" vertical="center" wrapText="1"/>
    </xf>
    <xf numFmtId="164" fontId="1" fillId="0" borderId="0" xfId="0" applyNumberFormat="1" applyFont="1" applyFill="1" applyBorder="1" applyAlignment="1" applyProtection="1">
      <alignment horizontal="right" vertical="center" wrapText="1"/>
    </xf>
    <xf numFmtId="164" fontId="1" fillId="0" borderId="4" xfId="0" applyNumberFormat="1" applyFont="1" applyFill="1" applyBorder="1" applyAlignment="1" applyProtection="1">
      <alignment horizontal="right" vertical="center" wrapText="1"/>
    </xf>
    <xf numFmtId="164" fontId="1" fillId="0" borderId="5" xfId="0" applyNumberFormat="1" applyFont="1" applyFill="1" applyBorder="1" applyAlignment="1" applyProtection="1">
      <alignment horizontal="right" vertical="center" wrapText="1"/>
    </xf>
    <xf numFmtId="0" fontId="2" fillId="0" borderId="3" xfId="0" applyNumberFormat="1" applyFont="1" applyFill="1" applyBorder="1" applyAlignment="1" applyProtection="1">
      <alignment vertical="center" wrapText="1"/>
    </xf>
    <xf numFmtId="164" fontId="1" fillId="0" borderId="8" xfId="0" applyNumberFormat="1" applyFont="1" applyFill="1" applyBorder="1" applyAlignment="1" applyProtection="1">
      <alignment horizontal="right" wrapText="1"/>
    </xf>
    <xf numFmtId="14" fontId="1" fillId="0" borderId="8" xfId="0" applyNumberFormat="1" applyFont="1" applyFill="1" applyBorder="1" applyAlignment="1">
      <alignment wrapText="1"/>
    </xf>
    <xf numFmtId="0" fontId="2" fillId="0" borderId="12" xfId="0" applyNumberFormat="1" applyFont="1" applyFill="1" applyBorder="1" applyAlignment="1" applyProtection="1">
      <alignment horizontal="center" wrapText="1"/>
    </xf>
    <xf numFmtId="0" fontId="2" fillId="0" borderId="6" xfId="0" applyNumberFormat="1" applyFont="1" applyFill="1" applyBorder="1" applyAlignment="1" applyProtection="1">
      <alignment horizontal="right" wrapText="1"/>
    </xf>
    <xf numFmtId="0" fontId="2" fillId="0" borderId="1" xfId="0" applyNumberFormat="1" applyFont="1" applyFill="1" applyBorder="1" applyAlignment="1" applyProtection="1">
      <alignment horizontal="center" wrapText="1"/>
    </xf>
    <xf numFmtId="0" fontId="2" fillId="0" borderId="7" xfId="0" applyNumberFormat="1" applyFont="1" applyFill="1" applyBorder="1" applyAlignment="1" applyProtection="1">
      <alignment horizontal="center" wrapText="1"/>
    </xf>
    <xf numFmtId="0" fontId="2" fillId="0" borderId="6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>
      <alignment horizontal="center" wrapText="1"/>
    </xf>
    <xf numFmtId="0" fontId="2" fillId="0" borderId="2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Alignment="1" applyProtection="1">
      <alignment wrapText="1"/>
    </xf>
    <xf numFmtId="0" fontId="2" fillId="0" borderId="10" xfId="0" applyNumberFormat="1" applyFont="1" applyFill="1" applyBorder="1" applyAlignment="1" applyProtection="1">
      <alignment wrapText="1"/>
    </xf>
    <xf numFmtId="164" fontId="1" fillId="0" borderId="10" xfId="0" applyNumberFormat="1" applyFont="1" applyFill="1" applyBorder="1" applyAlignment="1" applyProtection="1">
      <alignment horizontal="right" wrapText="1"/>
    </xf>
    <xf numFmtId="164" fontId="1" fillId="0" borderId="10" xfId="0" applyNumberFormat="1" applyFont="1" applyFill="1" applyBorder="1" applyAlignment="1" applyProtection="1">
      <alignment wrapText="1"/>
    </xf>
    <xf numFmtId="164" fontId="2" fillId="0" borderId="10" xfId="0" applyNumberFormat="1" applyFont="1" applyFill="1" applyBorder="1" applyAlignment="1" applyProtection="1">
      <alignment horizontal="right" wrapText="1"/>
    </xf>
    <xf numFmtId="164" fontId="7" fillId="0" borderId="10" xfId="0" applyNumberFormat="1" applyFont="1" applyFill="1" applyBorder="1" applyAlignment="1" applyProtection="1">
      <alignment horizontal="right" vertical="center" wrapText="1"/>
    </xf>
    <xf numFmtId="164" fontId="1" fillId="0" borderId="10" xfId="0" applyNumberFormat="1" applyFont="1" applyFill="1" applyBorder="1" applyAlignment="1" applyProtection="1">
      <alignment horizontal="right" vertical="center" wrapText="1"/>
    </xf>
    <xf numFmtId="164" fontId="6" fillId="0" borderId="0" xfId="0" applyNumberFormat="1" applyFont="1" applyFill="1" applyBorder="1" applyAlignment="1" applyProtection="1">
      <alignment horizontal="right" wrapText="1"/>
    </xf>
    <xf numFmtId="164" fontId="5" fillId="0" borderId="0" xfId="0" applyNumberFormat="1" applyFont="1" applyFill="1" applyBorder="1" applyAlignment="1" applyProtection="1">
      <alignment horizontal="right" wrapText="1"/>
    </xf>
    <xf numFmtId="164" fontId="4" fillId="0" borderId="4" xfId="0" applyNumberFormat="1" applyFont="1" applyFill="1" applyBorder="1" applyAlignment="1" applyProtection="1">
      <alignment horizontal="right" wrapText="1"/>
    </xf>
    <xf numFmtId="14" fontId="1" fillId="0" borderId="10" xfId="0" applyNumberFormat="1" applyFont="1" applyFill="1" applyBorder="1" applyAlignment="1">
      <alignment wrapText="1"/>
    </xf>
    <xf numFmtId="14" fontId="1" fillId="0" borderId="10" xfId="0" applyNumberFormat="1" applyFont="1" applyFill="1" applyBorder="1" applyAlignment="1" applyProtection="1">
      <alignment wrapText="1"/>
    </xf>
    <xf numFmtId="164" fontId="3" fillId="0" borderId="4" xfId="0" applyNumberFormat="1" applyFont="1" applyFill="1" applyBorder="1" applyAlignment="1" applyProtection="1">
      <alignment horizontal="right" wrapText="1"/>
    </xf>
    <xf numFmtId="14" fontId="1" fillId="0" borderId="0" xfId="0" applyNumberFormat="1" applyFont="1" applyFill="1" applyAlignment="1" applyProtection="1">
      <alignment wrapText="1"/>
    </xf>
    <xf numFmtId="164" fontId="1" fillId="0" borderId="4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wrapText="1"/>
    </xf>
    <xf numFmtId="0" fontId="6" fillId="0" borderId="0" xfId="0" applyNumberFormat="1" applyFont="1" applyFill="1" applyAlignment="1" applyProtection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7"/>
  <sheetViews>
    <sheetView tabSelected="1" zoomScale="110" zoomScaleNormal="110" zoomScalePageLayoutView="110" workbookViewId="0">
      <pane xSplit="1" ySplit="1" topLeftCell="R2" activePane="bottomRight" state="frozen"/>
      <selection pane="topRight"/>
      <selection pane="bottomLeft"/>
      <selection pane="bottomRight" activeCell="AB9" sqref="AB9"/>
    </sheetView>
  </sheetViews>
  <sheetFormatPr defaultColWidth="10.6640625" defaultRowHeight="12.75" x14ac:dyDescent="0.2"/>
  <cols>
    <col min="1" max="1" width="19.6640625" style="23" customWidth="1"/>
    <col min="2" max="13" width="10.6640625" style="23" customWidth="1"/>
    <col min="14" max="22" width="10.6640625" style="23" hidden="1" customWidth="1"/>
    <col min="23" max="23" width="0.109375" style="23" hidden="1" customWidth="1"/>
    <col min="24" max="24" width="10.5546875" style="2" hidden="1" customWidth="1"/>
    <col min="25" max="25" width="12.33203125" style="2" hidden="1" customWidth="1"/>
    <col min="26" max="26" width="12" style="39" hidden="1" customWidth="1"/>
    <col min="27" max="27" width="11.6640625" style="2" hidden="1" customWidth="1"/>
    <col min="28" max="30" width="12.33203125" style="2" customWidth="1"/>
    <col min="31" max="31" width="12" style="39" customWidth="1"/>
    <col min="32" max="32" width="11.6640625" style="2" customWidth="1"/>
    <col min="33" max="16384" width="10.6640625" style="23"/>
  </cols>
  <sheetData>
    <row r="1" spans="1:32" ht="20.45" customHeight="1" thickTop="1" x14ac:dyDescent="0.2">
      <c r="A1" s="16" t="s">
        <v>0</v>
      </c>
      <c r="B1" s="17" t="s">
        <v>9</v>
      </c>
      <c r="C1" s="18" t="s">
        <v>10</v>
      </c>
      <c r="D1" s="18" t="s">
        <v>11</v>
      </c>
      <c r="E1" s="18" t="s">
        <v>12</v>
      </c>
      <c r="F1" s="18" t="s">
        <v>13</v>
      </c>
      <c r="G1" s="18" t="s">
        <v>14</v>
      </c>
      <c r="H1" s="18" t="s">
        <v>15</v>
      </c>
      <c r="I1" s="18" t="s">
        <v>16</v>
      </c>
      <c r="J1" s="18" t="s">
        <v>17</v>
      </c>
      <c r="K1" s="18" t="s">
        <v>18</v>
      </c>
      <c r="L1" s="18" t="s">
        <v>19</v>
      </c>
      <c r="M1" s="18" t="s">
        <v>20</v>
      </c>
      <c r="N1" s="18" t="s">
        <v>21</v>
      </c>
      <c r="O1" s="18" t="s">
        <v>22</v>
      </c>
      <c r="P1" s="18" t="s">
        <v>23</v>
      </c>
      <c r="Q1" s="18" t="s">
        <v>24</v>
      </c>
      <c r="R1" s="18" t="s">
        <v>25</v>
      </c>
      <c r="S1" s="18" t="s">
        <v>26</v>
      </c>
      <c r="T1" s="18" t="s">
        <v>27</v>
      </c>
      <c r="U1" s="18" t="s">
        <v>28</v>
      </c>
      <c r="V1" s="18" t="s">
        <v>29</v>
      </c>
      <c r="W1" s="18" t="s">
        <v>30</v>
      </c>
      <c r="X1" s="19" t="s">
        <v>31</v>
      </c>
      <c r="Y1" s="20" t="s">
        <v>32</v>
      </c>
      <c r="Z1" s="21" t="s">
        <v>33</v>
      </c>
      <c r="AA1" s="18" t="s">
        <v>37</v>
      </c>
      <c r="AB1" s="22" t="s">
        <v>38</v>
      </c>
      <c r="AC1" s="22" t="s">
        <v>89</v>
      </c>
      <c r="AD1" s="22" t="s">
        <v>90</v>
      </c>
      <c r="AE1" s="21" t="s">
        <v>112</v>
      </c>
      <c r="AF1" s="18" t="s">
        <v>113</v>
      </c>
    </row>
    <row r="2" spans="1:32" ht="25.5" x14ac:dyDescent="0.2">
      <c r="A2" s="24" t="s">
        <v>129</v>
      </c>
      <c r="B2" s="26">
        <f t="shared" ref="B2:S2" si="0">B7-123</f>
        <v>35296</v>
      </c>
      <c r="C2" s="26">
        <f t="shared" si="0"/>
        <v>35660</v>
      </c>
      <c r="D2" s="26">
        <f t="shared" si="0"/>
        <v>36024</v>
      </c>
      <c r="E2" s="26">
        <f t="shared" si="0"/>
        <v>36388</v>
      </c>
      <c r="F2" s="26">
        <f t="shared" si="0"/>
        <v>36752</v>
      </c>
      <c r="G2" s="26">
        <f t="shared" si="0"/>
        <v>37123</v>
      </c>
      <c r="H2" s="26">
        <f t="shared" si="0"/>
        <v>37487</v>
      </c>
      <c r="I2" s="26">
        <f t="shared" si="0"/>
        <v>37851</v>
      </c>
      <c r="J2" s="26">
        <f t="shared" si="0"/>
        <v>38215</v>
      </c>
      <c r="K2" s="26">
        <f t="shared" si="0"/>
        <v>38579</v>
      </c>
      <c r="L2" s="26">
        <f t="shared" si="0"/>
        <v>38943</v>
      </c>
      <c r="M2" s="26">
        <f t="shared" si="0"/>
        <v>39307</v>
      </c>
      <c r="N2" s="26">
        <f t="shared" si="0"/>
        <v>39678</v>
      </c>
      <c r="O2" s="26">
        <f t="shared" si="0"/>
        <v>40042</v>
      </c>
      <c r="P2" s="26">
        <f t="shared" si="0"/>
        <v>40406</v>
      </c>
      <c r="Q2" s="26">
        <f t="shared" si="0"/>
        <v>40770</v>
      </c>
      <c r="R2" s="26">
        <f t="shared" si="0"/>
        <v>41134</v>
      </c>
      <c r="S2" s="26">
        <f t="shared" si="0"/>
        <v>41498</v>
      </c>
      <c r="T2" s="26">
        <f>T7-129</f>
        <v>41856</v>
      </c>
      <c r="U2" s="26">
        <f>U7-129</f>
        <v>42227</v>
      </c>
      <c r="V2" s="26">
        <f>V7-129</f>
        <v>42591</v>
      </c>
      <c r="W2" s="26">
        <f>W7-129</f>
        <v>42955</v>
      </c>
      <c r="X2" s="25">
        <v>43318</v>
      </c>
      <c r="Y2" s="25">
        <v>43682</v>
      </c>
      <c r="Z2" s="25">
        <v>44046</v>
      </c>
      <c r="AA2" s="25">
        <v>44417</v>
      </c>
      <c r="AB2" s="25">
        <v>44781</v>
      </c>
      <c r="AC2" s="25">
        <v>45145</v>
      </c>
      <c r="AD2" s="25">
        <v>45509</v>
      </c>
      <c r="AE2" s="25">
        <v>45880</v>
      </c>
      <c r="AF2" s="25">
        <v>46244</v>
      </c>
    </row>
    <row r="3" spans="1:32" ht="25.5" x14ac:dyDescent="0.2">
      <c r="A3" s="24" t="s">
        <v>130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5"/>
      <c r="Y3" s="25" t="s">
        <v>82</v>
      </c>
      <c r="Z3" s="25" t="s">
        <v>83</v>
      </c>
      <c r="AA3" s="25" t="s">
        <v>103</v>
      </c>
      <c r="AB3" s="25" t="s">
        <v>105</v>
      </c>
      <c r="AC3" s="25" t="s">
        <v>106</v>
      </c>
      <c r="AD3" s="25" t="s">
        <v>107</v>
      </c>
      <c r="AE3" s="25" t="s">
        <v>122</v>
      </c>
      <c r="AF3" s="25" t="s">
        <v>123</v>
      </c>
    </row>
    <row r="4" spans="1:32" x14ac:dyDescent="0.2">
      <c r="A4" s="24" t="s">
        <v>75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5">
        <v>43333</v>
      </c>
      <c r="Y4" s="25">
        <v>43697</v>
      </c>
      <c r="Z4" s="25">
        <v>44061</v>
      </c>
      <c r="AA4" s="25">
        <v>44432</v>
      </c>
      <c r="AB4" s="25">
        <v>44796</v>
      </c>
      <c r="AC4" s="25">
        <v>45160</v>
      </c>
      <c r="AD4" s="25">
        <v>45524</v>
      </c>
      <c r="AE4" s="25">
        <v>45895</v>
      </c>
      <c r="AF4" s="25">
        <v>46259</v>
      </c>
    </row>
    <row r="5" spans="1:32" x14ac:dyDescent="0.2">
      <c r="A5" s="24" t="s">
        <v>74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5"/>
      <c r="Y5" s="25">
        <v>43743</v>
      </c>
      <c r="Z5" s="25">
        <v>44107</v>
      </c>
      <c r="AA5" s="27"/>
      <c r="AB5" s="25"/>
      <c r="AC5" s="25"/>
      <c r="AD5" s="25"/>
      <c r="AE5" s="25"/>
      <c r="AF5" s="27"/>
    </row>
    <row r="6" spans="1:32" ht="25.5" x14ac:dyDescent="0.2">
      <c r="A6" s="24" t="s">
        <v>79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8" t="s">
        <v>80</v>
      </c>
      <c r="Y6" s="29" t="s">
        <v>81</v>
      </c>
      <c r="Z6" s="29" t="s">
        <v>71</v>
      </c>
      <c r="AA6" s="29" t="s">
        <v>72</v>
      </c>
      <c r="AB6" s="29" t="s">
        <v>73</v>
      </c>
      <c r="AC6" s="29" t="s">
        <v>91</v>
      </c>
      <c r="AD6" s="29" t="s">
        <v>92</v>
      </c>
      <c r="AE6" s="29" t="s">
        <v>114</v>
      </c>
      <c r="AF6" s="29" t="s">
        <v>115</v>
      </c>
    </row>
    <row r="7" spans="1:32" x14ac:dyDescent="0.2">
      <c r="A7" s="24" t="s">
        <v>1</v>
      </c>
      <c r="B7" s="26">
        <f>DATE(96,12,20)</f>
        <v>35419</v>
      </c>
      <c r="C7" s="26">
        <f>B7+364</f>
        <v>35783</v>
      </c>
      <c r="D7" s="26">
        <f>C7+364</f>
        <v>36147</v>
      </c>
      <c r="E7" s="26">
        <f>D7+364</f>
        <v>36511</v>
      </c>
      <c r="F7" s="26">
        <f>E7+364</f>
        <v>36875</v>
      </c>
      <c r="G7" s="26">
        <f>F7+371</f>
        <v>37246</v>
      </c>
      <c r="H7" s="26">
        <f t="shared" ref="H7:M7" si="1">G7+364</f>
        <v>37610</v>
      </c>
      <c r="I7" s="26">
        <f t="shared" si="1"/>
        <v>37974</v>
      </c>
      <c r="J7" s="26">
        <f t="shared" si="1"/>
        <v>38338</v>
      </c>
      <c r="K7" s="26">
        <f t="shared" si="1"/>
        <v>38702</v>
      </c>
      <c r="L7" s="26">
        <f t="shared" si="1"/>
        <v>39066</v>
      </c>
      <c r="M7" s="26">
        <f t="shared" si="1"/>
        <v>39430</v>
      </c>
      <c r="N7" s="26">
        <f>M7+371</f>
        <v>39801</v>
      </c>
      <c r="O7" s="26">
        <f t="shared" ref="O7:T7" si="2">N7+364</f>
        <v>40165</v>
      </c>
      <c r="P7" s="26">
        <f t="shared" si="2"/>
        <v>40529</v>
      </c>
      <c r="Q7" s="26">
        <f t="shared" si="2"/>
        <v>40893</v>
      </c>
      <c r="R7" s="26">
        <f t="shared" si="2"/>
        <v>41257</v>
      </c>
      <c r="S7" s="26">
        <f t="shared" si="2"/>
        <v>41621</v>
      </c>
      <c r="T7" s="26">
        <f t="shared" si="2"/>
        <v>41985</v>
      </c>
      <c r="U7" s="26">
        <f>T7+371</f>
        <v>42356</v>
      </c>
      <c r="V7" s="26">
        <f>U7+364</f>
        <v>42720</v>
      </c>
      <c r="W7" s="26">
        <f>V7+364</f>
        <v>43084</v>
      </c>
      <c r="X7" s="25">
        <v>43448</v>
      </c>
      <c r="Y7" s="25">
        <v>43812</v>
      </c>
      <c r="Z7" s="25">
        <v>44176</v>
      </c>
      <c r="AA7" s="25">
        <v>44547</v>
      </c>
      <c r="AB7" s="25">
        <v>44911</v>
      </c>
      <c r="AC7" s="25">
        <v>45275</v>
      </c>
      <c r="AD7" s="25">
        <v>45639</v>
      </c>
      <c r="AE7" s="25">
        <v>46010</v>
      </c>
      <c r="AF7" s="25">
        <v>46374</v>
      </c>
    </row>
    <row r="8" spans="1:32" ht="25.5" x14ac:dyDescent="0.2">
      <c r="A8" s="24" t="s">
        <v>39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5" t="s">
        <v>40</v>
      </c>
      <c r="Y8" s="25" t="s">
        <v>54</v>
      </c>
      <c r="Z8" s="25" t="s">
        <v>88</v>
      </c>
      <c r="AA8" s="25" t="s">
        <v>61</v>
      </c>
      <c r="AB8" s="25" t="s">
        <v>66</v>
      </c>
      <c r="AC8" s="25" t="s">
        <v>94</v>
      </c>
      <c r="AD8" s="25" t="s">
        <v>93</v>
      </c>
      <c r="AE8" s="25" t="s">
        <v>116</v>
      </c>
      <c r="AF8" s="25" t="s">
        <v>117</v>
      </c>
    </row>
    <row r="9" spans="1:32" ht="38.25" customHeight="1" x14ac:dyDescent="0.2">
      <c r="A9" s="24" t="s">
        <v>55</v>
      </c>
      <c r="B9" s="26">
        <f>DATE(97,1,6)</f>
        <v>35436</v>
      </c>
      <c r="C9" s="26">
        <f>C7+17</f>
        <v>35800</v>
      </c>
      <c r="D9" s="26">
        <f>D7+17</f>
        <v>36164</v>
      </c>
      <c r="E9" s="26">
        <f>E7+17</f>
        <v>36528</v>
      </c>
      <c r="F9" s="26">
        <f>F7+18</f>
        <v>36893</v>
      </c>
      <c r="G9" s="26">
        <f>G7+17</f>
        <v>37263</v>
      </c>
      <c r="H9" s="26">
        <f>H7+17</f>
        <v>37627</v>
      </c>
      <c r="I9" s="26">
        <f>I7+17</f>
        <v>37991</v>
      </c>
      <c r="J9" s="26">
        <f>J7+17</f>
        <v>38355</v>
      </c>
      <c r="K9" s="26">
        <f>K7+17</f>
        <v>38719</v>
      </c>
      <c r="L9" s="26">
        <f>L7+18</f>
        <v>39084</v>
      </c>
      <c r="M9" s="26">
        <f>M7+24</f>
        <v>39454</v>
      </c>
      <c r="N9" s="26">
        <f>N7+17</f>
        <v>39818</v>
      </c>
      <c r="O9" s="26">
        <f>O7+17</f>
        <v>40182</v>
      </c>
      <c r="P9" s="26">
        <f>P41</f>
        <v>40546</v>
      </c>
      <c r="Q9" s="26">
        <f>Q41</f>
        <v>40910</v>
      </c>
      <c r="R9" s="26">
        <f>R41+1</f>
        <v>41274</v>
      </c>
      <c r="S9" s="26">
        <f>S41</f>
        <v>41638</v>
      </c>
      <c r="T9" s="26">
        <f>T41</f>
        <v>42002</v>
      </c>
      <c r="U9" s="26">
        <f>U41</f>
        <v>42365</v>
      </c>
      <c r="V9" s="26">
        <f>V41</f>
        <v>42728</v>
      </c>
      <c r="W9" s="26">
        <f>W41</f>
        <v>43091</v>
      </c>
      <c r="X9" s="25">
        <v>43465</v>
      </c>
      <c r="Y9" s="25">
        <v>43829</v>
      </c>
      <c r="Z9" s="25">
        <v>44200</v>
      </c>
      <c r="AA9" s="25">
        <v>44564</v>
      </c>
      <c r="AB9" s="25">
        <v>44928</v>
      </c>
      <c r="AC9" s="25">
        <v>45292</v>
      </c>
      <c r="AD9" s="25">
        <v>45656</v>
      </c>
      <c r="AE9" s="25">
        <v>46020</v>
      </c>
      <c r="AF9" s="25">
        <v>46391</v>
      </c>
    </row>
    <row r="10" spans="1:32" ht="25.5" x14ac:dyDescent="0.2">
      <c r="A10" s="24" t="s">
        <v>76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5">
        <v>43481</v>
      </c>
      <c r="Y10" s="25">
        <v>43845</v>
      </c>
      <c r="Z10" s="25">
        <v>44216</v>
      </c>
      <c r="AA10" s="25">
        <v>44580</v>
      </c>
      <c r="AB10" s="25">
        <v>44944</v>
      </c>
      <c r="AC10" s="25">
        <v>45308</v>
      </c>
      <c r="AD10" s="25">
        <v>45671</v>
      </c>
      <c r="AE10" s="25">
        <v>46036</v>
      </c>
      <c r="AF10" s="25">
        <v>46407</v>
      </c>
    </row>
    <row r="11" spans="1:32" x14ac:dyDescent="0.2">
      <c r="A11" s="24" t="s">
        <v>44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5" t="s">
        <v>46</v>
      </c>
      <c r="Y11" s="25" t="s">
        <v>59</v>
      </c>
      <c r="Z11" s="25" t="s">
        <v>69</v>
      </c>
      <c r="AA11" s="25" t="s">
        <v>70</v>
      </c>
      <c r="AB11" s="25" t="s">
        <v>108</v>
      </c>
      <c r="AC11" s="25" t="s">
        <v>95</v>
      </c>
      <c r="AD11" s="25" t="s">
        <v>96</v>
      </c>
      <c r="AE11" s="25" t="s">
        <v>118</v>
      </c>
      <c r="AF11" s="25" t="s">
        <v>119</v>
      </c>
    </row>
    <row r="12" spans="1:32" x14ac:dyDescent="0.2">
      <c r="A12" s="24" t="s">
        <v>2</v>
      </c>
      <c r="B12" s="26">
        <f>B9+144</f>
        <v>35580</v>
      </c>
      <c r="C12" s="26">
        <f>C9+144</f>
        <v>35944</v>
      </c>
      <c r="D12" s="26">
        <f>D9+144</f>
        <v>36308</v>
      </c>
      <c r="E12" s="26">
        <f>E9+144</f>
        <v>36672</v>
      </c>
      <c r="F12" s="26">
        <f>F9+143</f>
        <v>37036</v>
      </c>
      <c r="G12" s="26">
        <f>G9+144</f>
        <v>37407</v>
      </c>
      <c r="H12" s="26">
        <f>H9+144</f>
        <v>37771</v>
      </c>
      <c r="I12" s="26">
        <f>I9+144</f>
        <v>38135</v>
      </c>
      <c r="J12" s="26">
        <f>J9+144</f>
        <v>38499</v>
      </c>
      <c r="K12" s="26">
        <f>K9+144</f>
        <v>38863</v>
      </c>
      <c r="L12" s="26">
        <f>L9+143</f>
        <v>39227</v>
      </c>
      <c r="M12" s="26">
        <f t="shared" ref="M12:S12" si="3">M9+144</f>
        <v>39598</v>
      </c>
      <c r="N12" s="26">
        <f t="shared" si="3"/>
        <v>39962</v>
      </c>
      <c r="O12" s="26">
        <f t="shared" si="3"/>
        <v>40326</v>
      </c>
      <c r="P12" s="26">
        <f t="shared" si="3"/>
        <v>40690</v>
      </c>
      <c r="Q12" s="26">
        <f t="shared" si="3"/>
        <v>41054</v>
      </c>
      <c r="R12" s="26">
        <f t="shared" si="3"/>
        <v>41418</v>
      </c>
      <c r="S12" s="26">
        <f t="shared" si="3"/>
        <v>41782</v>
      </c>
      <c r="T12" s="26">
        <f>T9+151</f>
        <v>42153</v>
      </c>
      <c r="U12" s="26">
        <f>U9+151</f>
        <v>42516</v>
      </c>
      <c r="V12" s="26">
        <f>V9+151</f>
        <v>42879</v>
      </c>
      <c r="W12" s="26">
        <f>W9+151</f>
        <v>43242</v>
      </c>
      <c r="X12" s="25">
        <v>43610</v>
      </c>
      <c r="Y12" s="25">
        <v>43973</v>
      </c>
      <c r="Z12" s="25">
        <v>44344</v>
      </c>
      <c r="AA12" s="25">
        <v>44708</v>
      </c>
      <c r="AB12" s="25">
        <v>45072</v>
      </c>
      <c r="AC12" s="25">
        <v>45436</v>
      </c>
      <c r="AD12" s="25">
        <v>45800</v>
      </c>
      <c r="AE12" s="25">
        <v>46164</v>
      </c>
      <c r="AF12" s="25">
        <v>46535</v>
      </c>
    </row>
    <row r="13" spans="1:32" x14ac:dyDescent="0.2">
      <c r="A13" s="24" t="s">
        <v>41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5" t="s">
        <v>42</v>
      </c>
      <c r="Y13" s="25" t="s">
        <v>63</v>
      </c>
      <c r="Z13" s="25" t="s">
        <v>64</v>
      </c>
      <c r="AA13" s="25" t="s">
        <v>62</v>
      </c>
      <c r="AB13" s="25" t="s">
        <v>111</v>
      </c>
      <c r="AC13" s="25" t="s">
        <v>97</v>
      </c>
      <c r="AD13" s="25" t="s">
        <v>125</v>
      </c>
      <c r="AE13" s="25" t="s">
        <v>124</v>
      </c>
      <c r="AF13" s="25" t="s">
        <v>126</v>
      </c>
    </row>
    <row r="14" spans="1:32" x14ac:dyDescent="0.2">
      <c r="A14" s="5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4"/>
      <c r="Y14" s="14"/>
      <c r="Z14" s="30"/>
      <c r="AA14" s="1"/>
      <c r="AB14" s="4"/>
      <c r="AC14" s="4"/>
      <c r="AD14" s="4"/>
      <c r="AE14" s="30"/>
      <c r="AF14" s="1"/>
    </row>
    <row r="15" spans="1:32" ht="25.5" x14ac:dyDescent="0.2">
      <c r="A15" s="5" t="s">
        <v>49</v>
      </c>
      <c r="B15" s="6">
        <f t="shared" ref="B15:W15" si="4">B18-130</f>
        <v>35289</v>
      </c>
      <c r="C15" s="7">
        <f t="shared" si="4"/>
        <v>35653</v>
      </c>
      <c r="D15" s="7">
        <f t="shared" si="4"/>
        <v>36017</v>
      </c>
      <c r="E15" s="7">
        <f t="shared" si="4"/>
        <v>36381</v>
      </c>
      <c r="F15" s="7">
        <f t="shared" si="4"/>
        <v>36745</v>
      </c>
      <c r="G15" s="7">
        <f t="shared" si="4"/>
        <v>37116</v>
      </c>
      <c r="H15" s="7">
        <f t="shared" si="4"/>
        <v>37480</v>
      </c>
      <c r="I15" s="7">
        <f t="shared" si="4"/>
        <v>37844</v>
      </c>
      <c r="J15" s="7">
        <f t="shared" si="4"/>
        <v>38208</v>
      </c>
      <c r="K15" s="7">
        <f t="shared" si="4"/>
        <v>38572</v>
      </c>
      <c r="L15" s="7">
        <f t="shared" si="4"/>
        <v>38936</v>
      </c>
      <c r="M15" s="7">
        <f t="shared" si="4"/>
        <v>39300</v>
      </c>
      <c r="N15" s="7">
        <f t="shared" si="4"/>
        <v>39671</v>
      </c>
      <c r="O15" s="7">
        <f t="shared" si="4"/>
        <v>40035</v>
      </c>
      <c r="P15" s="7">
        <f t="shared" si="4"/>
        <v>40399</v>
      </c>
      <c r="Q15" s="7">
        <f t="shared" si="4"/>
        <v>40763</v>
      </c>
      <c r="R15" s="7">
        <f t="shared" si="4"/>
        <v>41127</v>
      </c>
      <c r="S15" s="7">
        <f t="shared" si="4"/>
        <v>41491</v>
      </c>
      <c r="T15" s="7">
        <f t="shared" si="4"/>
        <v>41855</v>
      </c>
      <c r="U15" s="7">
        <f t="shared" si="4"/>
        <v>42226</v>
      </c>
      <c r="V15" s="7">
        <f t="shared" si="4"/>
        <v>42590</v>
      </c>
      <c r="W15" s="7">
        <f t="shared" si="4"/>
        <v>42954</v>
      </c>
      <c r="X15" s="4">
        <v>43318</v>
      </c>
      <c r="Y15" s="14">
        <v>43682</v>
      </c>
      <c r="Z15" s="3">
        <v>44046</v>
      </c>
      <c r="AA15" s="1">
        <v>44417</v>
      </c>
      <c r="AB15" s="4">
        <v>44781</v>
      </c>
      <c r="AC15" s="4">
        <v>45145</v>
      </c>
      <c r="AD15" s="4">
        <v>45509</v>
      </c>
      <c r="AE15" s="25">
        <v>45880</v>
      </c>
      <c r="AF15" s="25">
        <v>46244</v>
      </c>
    </row>
    <row r="16" spans="1:32" x14ac:dyDescent="0.2">
      <c r="A16" s="5" t="s">
        <v>75</v>
      </c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4">
        <v>43333</v>
      </c>
      <c r="Y16" s="14">
        <v>43697</v>
      </c>
      <c r="Z16" s="3">
        <v>44061</v>
      </c>
      <c r="AA16" s="1">
        <v>44432</v>
      </c>
      <c r="AB16" s="4">
        <v>44796</v>
      </c>
      <c r="AC16" s="4">
        <v>45160</v>
      </c>
      <c r="AD16" s="4">
        <v>45524</v>
      </c>
      <c r="AE16" s="25">
        <v>45895</v>
      </c>
      <c r="AF16" s="25">
        <v>46259</v>
      </c>
    </row>
    <row r="17" spans="1:32" ht="25.5" x14ac:dyDescent="0.2">
      <c r="A17" s="13" t="s">
        <v>79</v>
      </c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8" t="s">
        <v>80</v>
      </c>
      <c r="Y17" s="9" t="s">
        <v>81</v>
      </c>
      <c r="Z17" s="10" t="s">
        <v>71</v>
      </c>
      <c r="AA17" s="11" t="s">
        <v>72</v>
      </c>
      <c r="AB17" s="12" t="s">
        <v>73</v>
      </c>
      <c r="AC17" s="29" t="s">
        <v>91</v>
      </c>
      <c r="AD17" s="29" t="s">
        <v>92</v>
      </c>
      <c r="AE17" s="29" t="s">
        <v>114</v>
      </c>
      <c r="AF17" s="29" t="s">
        <v>115</v>
      </c>
    </row>
    <row r="18" spans="1:32" x14ac:dyDescent="0.2">
      <c r="A18" s="5" t="s">
        <v>3</v>
      </c>
      <c r="B18" s="6">
        <f>DATE(96,12,20)</f>
        <v>35419</v>
      </c>
      <c r="C18" s="7">
        <f t="shared" ref="C18:W18" si="5">C7</f>
        <v>35783</v>
      </c>
      <c r="D18" s="7">
        <f t="shared" si="5"/>
        <v>36147</v>
      </c>
      <c r="E18" s="7">
        <f t="shared" si="5"/>
        <v>36511</v>
      </c>
      <c r="F18" s="7">
        <f t="shared" si="5"/>
        <v>36875</v>
      </c>
      <c r="G18" s="7">
        <f t="shared" si="5"/>
        <v>37246</v>
      </c>
      <c r="H18" s="7">
        <f t="shared" si="5"/>
        <v>37610</v>
      </c>
      <c r="I18" s="7">
        <f t="shared" si="5"/>
        <v>37974</v>
      </c>
      <c r="J18" s="7">
        <f t="shared" si="5"/>
        <v>38338</v>
      </c>
      <c r="K18" s="7">
        <f t="shared" si="5"/>
        <v>38702</v>
      </c>
      <c r="L18" s="7">
        <f t="shared" si="5"/>
        <v>39066</v>
      </c>
      <c r="M18" s="7">
        <f t="shared" si="5"/>
        <v>39430</v>
      </c>
      <c r="N18" s="7">
        <f t="shared" si="5"/>
        <v>39801</v>
      </c>
      <c r="O18" s="7">
        <f t="shared" si="5"/>
        <v>40165</v>
      </c>
      <c r="P18" s="7">
        <f t="shared" si="5"/>
        <v>40529</v>
      </c>
      <c r="Q18" s="7">
        <f t="shared" si="5"/>
        <v>40893</v>
      </c>
      <c r="R18" s="7">
        <f t="shared" si="5"/>
        <v>41257</v>
      </c>
      <c r="S18" s="7">
        <f t="shared" si="5"/>
        <v>41621</v>
      </c>
      <c r="T18" s="7">
        <f t="shared" si="5"/>
        <v>41985</v>
      </c>
      <c r="U18" s="7">
        <f t="shared" si="5"/>
        <v>42356</v>
      </c>
      <c r="V18" s="7">
        <f t="shared" si="5"/>
        <v>42720</v>
      </c>
      <c r="W18" s="7">
        <f t="shared" si="5"/>
        <v>43084</v>
      </c>
      <c r="X18" s="4">
        <v>43448</v>
      </c>
      <c r="Y18" s="14">
        <v>43812</v>
      </c>
      <c r="Z18" s="3">
        <v>44176</v>
      </c>
      <c r="AA18" s="25">
        <v>44547</v>
      </c>
      <c r="AB18" s="4">
        <v>44911</v>
      </c>
      <c r="AC18" s="25">
        <v>45275</v>
      </c>
      <c r="AD18" s="25">
        <v>45639</v>
      </c>
      <c r="AE18" s="25">
        <v>46010</v>
      </c>
      <c r="AF18" s="25">
        <v>46374</v>
      </c>
    </row>
    <row r="19" spans="1:32" ht="25.5" x14ac:dyDescent="0.2">
      <c r="A19" s="5" t="s">
        <v>39</v>
      </c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4" t="s">
        <v>40</v>
      </c>
      <c r="Y19" s="14" t="s">
        <v>54</v>
      </c>
      <c r="Z19" s="3" t="s">
        <v>87</v>
      </c>
      <c r="AA19" s="1" t="s">
        <v>61</v>
      </c>
      <c r="AB19" s="4" t="s">
        <v>66</v>
      </c>
      <c r="AC19" s="25" t="s">
        <v>94</v>
      </c>
      <c r="AD19" s="25" t="s">
        <v>93</v>
      </c>
      <c r="AE19" s="25" t="s">
        <v>116</v>
      </c>
      <c r="AF19" s="25" t="s">
        <v>117</v>
      </c>
    </row>
    <row r="20" spans="1:32" ht="38.25" x14ac:dyDescent="0.2">
      <c r="A20" s="5" t="s">
        <v>56</v>
      </c>
      <c r="B20" s="6">
        <f>DATE(97,1,6)</f>
        <v>35436</v>
      </c>
      <c r="C20" s="7">
        <f t="shared" ref="C20:R20" si="6">C9</f>
        <v>35800</v>
      </c>
      <c r="D20" s="7">
        <f t="shared" si="6"/>
        <v>36164</v>
      </c>
      <c r="E20" s="7">
        <f t="shared" si="6"/>
        <v>36528</v>
      </c>
      <c r="F20" s="7">
        <f t="shared" si="6"/>
        <v>36893</v>
      </c>
      <c r="G20" s="7">
        <f t="shared" si="6"/>
        <v>37263</v>
      </c>
      <c r="H20" s="7">
        <f t="shared" si="6"/>
        <v>37627</v>
      </c>
      <c r="I20" s="7">
        <f t="shared" si="6"/>
        <v>37991</v>
      </c>
      <c r="J20" s="7">
        <f t="shared" si="6"/>
        <v>38355</v>
      </c>
      <c r="K20" s="7">
        <f t="shared" si="6"/>
        <v>38719</v>
      </c>
      <c r="L20" s="7">
        <f t="shared" si="6"/>
        <v>39084</v>
      </c>
      <c r="M20" s="7">
        <f t="shared" si="6"/>
        <v>39454</v>
      </c>
      <c r="N20" s="7">
        <f t="shared" si="6"/>
        <v>39818</v>
      </c>
      <c r="O20" s="7">
        <f t="shared" si="6"/>
        <v>40182</v>
      </c>
      <c r="P20" s="7">
        <f t="shared" si="6"/>
        <v>40546</v>
      </c>
      <c r="Q20" s="7">
        <f t="shared" si="6"/>
        <v>40910</v>
      </c>
      <c r="R20" s="7">
        <f t="shared" si="6"/>
        <v>41274</v>
      </c>
      <c r="S20" s="7">
        <f>S9+7</f>
        <v>41645</v>
      </c>
      <c r="T20" s="7">
        <f>T9+7</f>
        <v>42009</v>
      </c>
      <c r="U20" s="7">
        <f>U9+7</f>
        <v>42372</v>
      </c>
      <c r="V20" s="7">
        <f>V9+7</f>
        <v>42735</v>
      </c>
      <c r="W20" s="7">
        <f>W9+7</f>
        <v>43098</v>
      </c>
      <c r="X20" s="4">
        <v>43465</v>
      </c>
      <c r="Y20" s="15">
        <v>43829</v>
      </c>
      <c r="Z20" s="3">
        <v>44200</v>
      </c>
      <c r="AA20" s="1">
        <v>44564</v>
      </c>
      <c r="AB20" s="4">
        <v>44928</v>
      </c>
      <c r="AC20" s="25">
        <v>45292</v>
      </c>
      <c r="AD20" s="25">
        <v>45656</v>
      </c>
      <c r="AE20" s="25">
        <v>46020</v>
      </c>
      <c r="AF20" s="25">
        <v>46391</v>
      </c>
    </row>
    <row r="21" spans="1:32" ht="25.5" x14ac:dyDescent="0.2">
      <c r="A21" s="5" t="s">
        <v>76</v>
      </c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4">
        <v>43481</v>
      </c>
      <c r="Y21" s="14">
        <v>43845</v>
      </c>
      <c r="Z21" s="3">
        <v>44216</v>
      </c>
      <c r="AA21" s="1">
        <v>44580</v>
      </c>
      <c r="AB21" s="4">
        <v>44944</v>
      </c>
      <c r="AC21" s="25">
        <v>45308</v>
      </c>
      <c r="AD21" s="25">
        <v>45671</v>
      </c>
      <c r="AE21" s="25">
        <v>46036</v>
      </c>
      <c r="AF21" s="25">
        <v>46407</v>
      </c>
    </row>
    <row r="22" spans="1:32" x14ac:dyDescent="0.2">
      <c r="A22" s="5" t="s">
        <v>44</v>
      </c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4" t="s">
        <v>47</v>
      </c>
      <c r="Y22" s="14" t="s">
        <v>48</v>
      </c>
      <c r="Z22" s="3" t="s">
        <v>68</v>
      </c>
      <c r="AA22" s="1" t="s">
        <v>67</v>
      </c>
      <c r="AB22" s="4" t="s">
        <v>109</v>
      </c>
      <c r="AC22" s="25" t="s">
        <v>98</v>
      </c>
      <c r="AD22" s="25" t="s">
        <v>99</v>
      </c>
      <c r="AE22" s="25" t="s">
        <v>120</v>
      </c>
      <c r="AF22" s="25" t="s">
        <v>121</v>
      </c>
    </row>
    <row r="23" spans="1:32" x14ac:dyDescent="0.2">
      <c r="A23" s="5" t="s">
        <v>4</v>
      </c>
      <c r="B23" s="6">
        <f>B20+130</f>
        <v>35566</v>
      </c>
      <c r="C23" s="7">
        <f>C20+130</f>
        <v>35930</v>
      </c>
      <c r="D23" s="7">
        <f>D20+130</f>
        <v>36294</v>
      </c>
      <c r="E23" s="7">
        <f>E20+130</f>
        <v>36658</v>
      </c>
      <c r="F23" s="7">
        <f>F20+129</f>
        <v>37022</v>
      </c>
      <c r="G23" s="7">
        <f>G20+130</f>
        <v>37393</v>
      </c>
      <c r="H23" s="7">
        <f>H20+130</f>
        <v>37757</v>
      </c>
      <c r="I23" s="7">
        <f>I20+130</f>
        <v>38121</v>
      </c>
      <c r="J23" s="7">
        <f>J20+130</f>
        <v>38485</v>
      </c>
      <c r="K23" s="7">
        <f>K20+130</f>
        <v>38849</v>
      </c>
      <c r="L23" s="7">
        <f>L20+129</f>
        <v>39213</v>
      </c>
      <c r="M23" s="7">
        <f t="shared" ref="M23:W23" si="7">M20+130</f>
        <v>39584</v>
      </c>
      <c r="N23" s="7">
        <f t="shared" si="7"/>
        <v>39948</v>
      </c>
      <c r="O23" s="7">
        <f t="shared" si="7"/>
        <v>40312</v>
      </c>
      <c r="P23" s="7">
        <f t="shared" si="7"/>
        <v>40676</v>
      </c>
      <c r="Q23" s="7">
        <f t="shared" si="7"/>
        <v>41040</v>
      </c>
      <c r="R23" s="7">
        <f t="shared" si="7"/>
        <v>41404</v>
      </c>
      <c r="S23" s="7">
        <f t="shared" si="7"/>
        <v>41775</v>
      </c>
      <c r="T23" s="7">
        <f t="shared" si="7"/>
        <v>42139</v>
      </c>
      <c r="U23" s="7">
        <f t="shared" si="7"/>
        <v>42502</v>
      </c>
      <c r="V23" s="7">
        <f t="shared" si="7"/>
        <v>42865</v>
      </c>
      <c r="W23" s="7">
        <f t="shared" si="7"/>
        <v>43228</v>
      </c>
      <c r="X23" s="4">
        <v>43644</v>
      </c>
      <c r="Y23" s="14">
        <v>44008</v>
      </c>
      <c r="Z23" s="3">
        <v>44379</v>
      </c>
      <c r="AA23" s="1">
        <v>44743</v>
      </c>
      <c r="AB23" s="4">
        <v>45107</v>
      </c>
      <c r="AC23" s="25">
        <v>45471</v>
      </c>
      <c r="AD23" s="25">
        <v>45835</v>
      </c>
      <c r="AE23" s="3">
        <v>46199</v>
      </c>
      <c r="AF23" s="1">
        <v>46570</v>
      </c>
    </row>
    <row r="24" spans="1:32" x14ac:dyDescent="0.2">
      <c r="A24" s="5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4"/>
      <c r="Y24" s="14"/>
      <c r="Z24" s="31"/>
      <c r="AA24" s="32"/>
      <c r="AB24" s="4"/>
      <c r="AC24" s="4"/>
      <c r="AD24" s="4"/>
      <c r="AE24" s="31"/>
      <c r="AF24" s="32"/>
    </row>
    <row r="25" spans="1:32" ht="25.5" x14ac:dyDescent="0.2">
      <c r="A25" s="24" t="s">
        <v>50</v>
      </c>
      <c r="B25" s="26">
        <f>DATE(96,7,1)</f>
        <v>35247</v>
      </c>
      <c r="C25" s="26">
        <f t="shared" ref="C25:J25" si="8">B$47+30</f>
        <v>35611</v>
      </c>
      <c r="D25" s="26">
        <f t="shared" si="8"/>
        <v>35982</v>
      </c>
      <c r="E25" s="26">
        <f t="shared" si="8"/>
        <v>36346</v>
      </c>
      <c r="F25" s="26">
        <f t="shared" si="8"/>
        <v>36710</v>
      </c>
      <c r="G25" s="26">
        <f t="shared" si="8"/>
        <v>37074</v>
      </c>
      <c r="H25" s="26">
        <f t="shared" si="8"/>
        <v>37438</v>
      </c>
      <c r="I25" s="26">
        <f t="shared" si="8"/>
        <v>37802</v>
      </c>
      <c r="J25" s="26">
        <f t="shared" si="8"/>
        <v>38173</v>
      </c>
      <c r="K25" s="26">
        <f>J$47+31</f>
        <v>38538</v>
      </c>
      <c r="L25" s="26">
        <f>K$47+30</f>
        <v>38901</v>
      </c>
      <c r="M25" s="26">
        <f>L$47+30</f>
        <v>39265</v>
      </c>
      <c r="N25" s="26">
        <f>M$47+30</f>
        <v>39629</v>
      </c>
      <c r="O25" s="26">
        <f>N$47+30</f>
        <v>40000</v>
      </c>
      <c r="P25" s="26">
        <f>O$47+30</f>
        <v>40364</v>
      </c>
      <c r="Q25" s="26">
        <f>P$47+31</f>
        <v>40728</v>
      </c>
      <c r="R25" s="26">
        <f>Q$47+31</f>
        <v>41092</v>
      </c>
      <c r="S25" s="26">
        <f>R$47+30</f>
        <v>41455</v>
      </c>
      <c r="T25" s="26">
        <f>S$47+30</f>
        <v>41820</v>
      </c>
      <c r="U25" s="26">
        <f>T$47+30</f>
        <v>42183</v>
      </c>
      <c r="V25" s="26">
        <f>U$47+30</f>
        <v>42546</v>
      </c>
      <c r="W25" s="26">
        <f>V$47+30</f>
        <v>42909</v>
      </c>
      <c r="X25" s="25">
        <v>43283</v>
      </c>
      <c r="Y25" s="25">
        <v>43647</v>
      </c>
      <c r="Z25" s="25">
        <v>44011</v>
      </c>
      <c r="AA25" s="25">
        <v>44382</v>
      </c>
      <c r="AB25" s="25">
        <v>44746</v>
      </c>
      <c r="AC25" s="25">
        <v>45110</v>
      </c>
      <c r="AD25" s="25">
        <v>45474</v>
      </c>
      <c r="AE25" s="25">
        <v>45838</v>
      </c>
      <c r="AF25" s="25">
        <v>46202</v>
      </c>
    </row>
    <row r="26" spans="1:32" x14ac:dyDescent="0.2">
      <c r="A26" s="24" t="s">
        <v>77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5">
        <v>43299</v>
      </c>
      <c r="Y26" s="25">
        <v>43663</v>
      </c>
      <c r="Z26" s="25">
        <v>44033</v>
      </c>
      <c r="AA26" s="25">
        <v>44397</v>
      </c>
      <c r="AB26" s="25">
        <v>44762</v>
      </c>
      <c r="AC26" s="25">
        <v>45126</v>
      </c>
      <c r="AD26" s="25">
        <v>45490</v>
      </c>
      <c r="AE26" s="25">
        <v>45854</v>
      </c>
      <c r="AF26" s="25">
        <v>46217</v>
      </c>
    </row>
    <row r="27" spans="1:32" ht="25.5" x14ac:dyDescent="0.2">
      <c r="A27" s="24" t="s">
        <v>79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8" t="s">
        <v>80</v>
      </c>
      <c r="Y27" s="29" t="s">
        <v>81</v>
      </c>
      <c r="Z27" s="29" t="s">
        <v>71</v>
      </c>
      <c r="AA27" s="29" t="s">
        <v>72</v>
      </c>
      <c r="AB27" s="29" t="s">
        <v>73</v>
      </c>
      <c r="AC27" s="29" t="s">
        <v>91</v>
      </c>
      <c r="AD27" s="29" t="s">
        <v>92</v>
      </c>
      <c r="AE27" s="29" t="s">
        <v>114</v>
      </c>
      <c r="AF27" s="29" t="s">
        <v>115</v>
      </c>
    </row>
    <row r="28" spans="1:32" x14ac:dyDescent="0.2">
      <c r="A28" s="24" t="s">
        <v>5</v>
      </c>
      <c r="B28" s="26">
        <f>B25+167</f>
        <v>35414</v>
      </c>
      <c r="C28" s="26">
        <f t="shared" ref="C28:W28" si="9">C39</f>
        <v>35778</v>
      </c>
      <c r="D28" s="26">
        <f t="shared" si="9"/>
        <v>36149</v>
      </c>
      <c r="E28" s="26">
        <f t="shared" si="9"/>
        <v>36513</v>
      </c>
      <c r="F28" s="26">
        <f t="shared" si="9"/>
        <v>36877</v>
      </c>
      <c r="G28" s="26">
        <f t="shared" si="9"/>
        <v>37241</v>
      </c>
      <c r="H28" s="26">
        <f t="shared" si="9"/>
        <v>37605</v>
      </c>
      <c r="I28" s="26">
        <f t="shared" si="9"/>
        <v>37969</v>
      </c>
      <c r="J28" s="26">
        <f t="shared" si="9"/>
        <v>38340</v>
      </c>
      <c r="K28" s="26">
        <f t="shared" si="9"/>
        <v>38704</v>
      </c>
      <c r="L28" s="26">
        <f t="shared" si="9"/>
        <v>39068</v>
      </c>
      <c r="M28" s="26">
        <f t="shared" si="9"/>
        <v>39432</v>
      </c>
      <c r="N28" s="26">
        <f t="shared" si="9"/>
        <v>39796</v>
      </c>
      <c r="O28" s="26">
        <f t="shared" si="9"/>
        <v>40167</v>
      </c>
      <c r="P28" s="26">
        <f t="shared" si="9"/>
        <v>40531</v>
      </c>
      <c r="Q28" s="26">
        <f t="shared" si="9"/>
        <v>40895</v>
      </c>
      <c r="R28" s="26">
        <f t="shared" si="9"/>
        <v>41258</v>
      </c>
      <c r="S28" s="26">
        <f t="shared" si="9"/>
        <v>41621</v>
      </c>
      <c r="T28" s="26">
        <f t="shared" si="9"/>
        <v>41985</v>
      </c>
      <c r="U28" s="26">
        <f t="shared" si="9"/>
        <v>42348</v>
      </c>
      <c r="V28" s="26">
        <f t="shared" si="9"/>
        <v>42711</v>
      </c>
      <c r="W28" s="26">
        <f t="shared" si="9"/>
        <v>43074</v>
      </c>
      <c r="X28" s="25">
        <v>43448</v>
      </c>
      <c r="Y28" s="25">
        <v>43812</v>
      </c>
      <c r="Z28" s="25">
        <v>44176</v>
      </c>
      <c r="AA28" s="25">
        <v>44547</v>
      </c>
      <c r="AB28" s="25">
        <v>44911</v>
      </c>
      <c r="AC28" s="25">
        <v>45275</v>
      </c>
      <c r="AD28" s="25">
        <v>45639</v>
      </c>
      <c r="AE28" s="25">
        <v>46010</v>
      </c>
      <c r="AF28" s="25">
        <v>46374</v>
      </c>
    </row>
    <row r="29" spans="1:32" ht="25.5" x14ac:dyDescent="0.2">
      <c r="A29" s="24" t="s">
        <v>39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5" t="s">
        <v>40</v>
      </c>
      <c r="Y29" s="25" t="s">
        <v>54</v>
      </c>
      <c r="Z29" s="25" t="s">
        <v>87</v>
      </c>
      <c r="AA29" s="25" t="s">
        <v>65</v>
      </c>
      <c r="AB29" s="25" t="s">
        <v>66</v>
      </c>
      <c r="AC29" s="25" t="s">
        <v>100</v>
      </c>
      <c r="AD29" s="25" t="s">
        <v>93</v>
      </c>
      <c r="AE29" s="25" t="s">
        <v>116</v>
      </c>
      <c r="AF29" s="25" t="s">
        <v>117</v>
      </c>
    </row>
    <row r="30" spans="1:32" ht="16.5" customHeight="1" x14ac:dyDescent="0.2">
      <c r="A30" s="24" t="s">
        <v>84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5"/>
      <c r="Y30" s="14">
        <v>43819</v>
      </c>
      <c r="Z30" s="25">
        <v>44193</v>
      </c>
      <c r="AA30" s="25">
        <v>44557</v>
      </c>
      <c r="AB30" s="4">
        <v>44918</v>
      </c>
      <c r="AC30" s="25">
        <v>45282</v>
      </c>
      <c r="AD30" s="25">
        <v>45646</v>
      </c>
      <c r="AE30" s="25">
        <v>46010</v>
      </c>
      <c r="AF30" s="25">
        <v>46384</v>
      </c>
    </row>
    <row r="31" spans="1:32" ht="53.45" customHeight="1" x14ac:dyDescent="0.2">
      <c r="A31" s="24" t="s">
        <v>57</v>
      </c>
      <c r="B31" s="26">
        <f>DATE(96,12,30)</f>
        <v>35429</v>
      </c>
      <c r="C31" s="26">
        <f t="shared" ref="C31:W31" si="10">C41</f>
        <v>35800</v>
      </c>
      <c r="D31" s="26">
        <f t="shared" si="10"/>
        <v>36164</v>
      </c>
      <c r="E31" s="26">
        <f t="shared" si="10"/>
        <v>36528</v>
      </c>
      <c r="F31" s="26">
        <f t="shared" si="10"/>
        <v>36893</v>
      </c>
      <c r="G31" s="26">
        <f t="shared" si="10"/>
        <v>37256</v>
      </c>
      <c r="H31" s="26">
        <f t="shared" si="10"/>
        <v>37620</v>
      </c>
      <c r="I31" s="26">
        <f t="shared" si="10"/>
        <v>37991</v>
      </c>
      <c r="J31" s="26">
        <f t="shared" si="10"/>
        <v>38355</v>
      </c>
      <c r="K31" s="26">
        <f t="shared" si="10"/>
        <v>38719</v>
      </c>
      <c r="L31" s="26">
        <f t="shared" si="10"/>
        <v>39084</v>
      </c>
      <c r="M31" s="26">
        <f t="shared" si="10"/>
        <v>39447</v>
      </c>
      <c r="N31" s="26">
        <f t="shared" si="10"/>
        <v>39818</v>
      </c>
      <c r="O31" s="26">
        <f t="shared" si="10"/>
        <v>40182</v>
      </c>
      <c r="P31" s="26">
        <f t="shared" si="10"/>
        <v>40546</v>
      </c>
      <c r="Q31" s="26">
        <f t="shared" si="10"/>
        <v>40910</v>
      </c>
      <c r="R31" s="26">
        <f t="shared" si="10"/>
        <v>41273</v>
      </c>
      <c r="S31" s="26">
        <f t="shared" si="10"/>
        <v>41638</v>
      </c>
      <c r="T31" s="26">
        <f t="shared" si="10"/>
        <v>42002</v>
      </c>
      <c r="U31" s="26">
        <f t="shared" si="10"/>
        <v>42365</v>
      </c>
      <c r="V31" s="26">
        <f t="shared" si="10"/>
        <v>42728</v>
      </c>
      <c r="W31" s="26">
        <f t="shared" si="10"/>
        <v>43091</v>
      </c>
      <c r="X31" s="25">
        <v>43465</v>
      </c>
      <c r="Y31" s="33">
        <v>43829</v>
      </c>
      <c r="Z31" s="25">
        <v>44200</v>
      </c>
      <c r="AA31" s="25">
        <v>44564</v>
      </c>
      <c r="AB31" s="25">
        <v>44928</v>
      </c>
      <c r="AC31" s="25">
        <v>45292</v>
      </c>
      <c r="AD31" s="25">
        <v>46021</v>
      </c>
      <c r="AE31" s="25">
        <v>46020</v>
      </c>
      <c r="AF31" s="25">
        <v>46391</v>
      </c>
    </row>
    <row r="32" spans="1:32" ht="25.5" x14ac:dyDescent="0.2">
      <c r="A32" s="24" t="s">
        <v>78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5">
        <v>43481</v>
      </c>
      <c r="Y32" s="25">
        <v>43845</v>
      </c>
      <c r="Z32" s="34">
        <v>44216</v>
      </c>
      <c r="AA32" s="25">
        <v>44580</v>
      </c>
      <c r="AB32" s="25">
        <v>44945</v>
      </c>
      <c r="AC32" s="25">
        <v>45310</v>
      </c>
      <c r="AD32" s="25">
        <v>45672</v>
      </c>
      <c r="AE32" s="25">
        <v>46036</v>
      </c>
      <c r="AF32" s="25">
        <v>46407</v>
      </c>
    </row>
    <row r="33" spans="1:32" x14ac:dyDescent="0.2">
      <c r="A33" s="24" t="s">
        <v>44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5" t="s">
        <v>47</v>
      </c>
      <c r="Y33" s="25" t="s">
        <v>48</v>
      </c>
      <c r="Z33" s="25" t="s">
        <v>68</v>
      </c>
      <c r="AA33" s="25" t="s">
        <v>67</v>
      </c>
      <c r="AB33" s="25" t="s">
        <v>109</v>
      </c>
      <c r="AC33" s="25" t="s">
        <v>98</v>
      </c>
      <c r="AD33" s="25" t="s">
        <v>99</v>
      </c>
      <c r="AE33" s="25" t="s">
        <v>120</v>
      </c>
      <c r="AF33" s="25" t="s">
        <v>121</v>
      </c>
    </row>
    <row r="34" spans="1:32" x14ac:dyDescent="0.2">
      <c r="A34" s="24" t="s">
        <v>6</v>
      </c>
      <c r="B34" s="26">
        <f t="shared" ref="B34:W34" si="11">B$47+29</f>
        <v>35610</v>
      </c>
      <c r="C34" s="26">
        <f t="shared" si="11"/>
        <v>35981</v>
      </c>
      <c r="D34" s="26">
        <f t="shared" si="11"/>
        <v>36345</v>
      </c>
      <c r="E34" s="26">
        <f t="shared" si="11"/>
        <v>36709</v>
      </c>
      <c r="F34" s="26">
        <f t="shared" si="11"/>
        <v>37073</v>
      </c>
      <c r="G34" s="26">
        <f t="shared" si="11"/>
        <v>37437</v>
      </c>
      <c r="H34" s="26">
        <f t="shared" si="11"/>
        <v>37801</v>
      </c>
      <c r="I34" s="26">
        <f t="shared" si="11"/>
        <v>38172</v>
      </c>
      <c r="J34" s="26">
        <f t="shared" si="11"/>
        <v>38536</v>
      </c>
      <c r="K34" s="26">
        <f t="shared" si="11"/>
        <v>38900</v>
      </c>
      <c r="L34" s="26">
        <f t="shared" si="11"/>
        <v>39264</v>
      </c>
      <c r="M34" s="26">
        <f t="shared" si="11"/>
        <v>39628</v>
      </c>
      <c r="N34" s="26">
        <f t="shared" si="11"/>
        <v>39999</v>
      </c>
      <c r="O34" s="26">
        <f t="shared" si="11"/>
        <v>40363</v>
      </c>
      <c r="P34" s="26">
        <f t="shared" si="11"/>
        <v>40726</v>
      </c>
      <c r="Q34" s="26">
        <f t="shared" si="11"/>
        <v>41090</v>
      </c>
      <c r="R34" s="26">
        <f t="shared" si="11"/>
        <v>41454</v>
      </c>
      <c r="S34" s="26">
        <f t="shared" si="11"/>
        <v>41819</v>
      </c>
      <c r="T34" s="26">
        <f t="shared" si="11"/>
        <v>42182</v>
      </c>
      <c r="U34" s="26">
        <f t="shared" si="11"/>
        <v>42545</v>
      </c>
      <c r="V34" s="26">
        <f t="shared" si="11"/>
        <v>42908</v>
      </c>
      <c r="W34" s="26">
        <f t="shared" si="11"/>
        <v>43271</v>
      </c>
      <c r="X34" s="25">
        <v>43644</v>
      </c>
      <c r="Y34" s="33">
        <v>44008</v>
      </c>
      <c r="Z34" s="25">
        <v>44379</v>
      </c>
      <c r="AA34" s="25">
        <v>44743</v>
      </c>
      <c r="AB34" s="25">
        <v>45107</v>
      </c>
      <c r="AC34" s="25">
        <v>45471</v>
      </c>
      <c r="AD34" s="25">
        <v>45835</v>
      </c>
      <c r="AE34" s="3">
        <v>46199</v>
      </c>
      <c r="AF34" s="1">
        <v>46570</v>
      </c>
    </row>
    <row r="35" spans="1:32" x14ac:dyDescent="0.2">
      <c r="A35" s="5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4"/>
      <c r="Y35" s="15"/>
      <c r="Z35" s="31"/>
      <c r="AA35" s="35"/>
      <c r="AB35" s="4"/>
      <c r="AC35" s="4"/>
      <c r="AD35" s="4"/>
      <c r="AE35" s="31"/>
      <c r="AF35" s="35"/>
    </row>
    <row r="36" spans="1:32" ht="25.5" x14ac:dyDescent="0.2">
      <c r="A36" s="5" t="s">
        <v>51</v>
      </c>
      <c r="B36" s="6">
        <f>DATE(96,7,1)</f>
        <v>35247</v>
      </c>
      <c r="C36" s="7">
        <f t="shared" ref="C36:J36" si="12">B$47+30</f>
        <v>35611</v>
      </c>
      <c r="D36" s="7">
        <f t="shared" si="12"/>
        <v>35982</v>
      </c>
      <c r="E36" s="7">
        <f t="shared" si="12"/>
        <v>36346</v>
      </c>
      <c r="F36" s="7">
        <f t="shared" si="12"/>
        <v>36710</v>
      </c>
      <c r="G36" s="7">
        <f t="shared" si="12"/>
        <v>37074</v>
      </c>
      <c r="H36" s="7">
        <f t="shared" si="12"/>
        <v>37438</v>
      </c>
      <c r="I36" s="7">
        <f t="shared" si="12"/>
        <v>37802</v>
      </c>
      <c r="J36" s="7">
        <f t="shared" si="12"/>
        <v>38173</v>
      </c>
      <c r="K36" s="7">
        <f>J$47+31</f>
        <v>38538</v>
      </c>
      <c r="L36" s="7">
        <f>K$47+30</f>
        <v>38901</v>
      </c>
      <c r="M36" s="7">
        <f>L$47+30</f>
        <v>39265</v>
      </c>
      <c r="N36" s="7">
        <f>M$47+30</f>
        <v>39629</v>
      </c>
      <c r="O36" s="7">
        <f>N$47+30</f>
        <v>40000</v>
      </c>
      <c r="P36" s="7">
        <f>O$47+30</f>
        <v>40364</v>
      </c>
      <c r="Q36" s="7">
        <f>P$47+31</f>
        <v>40728</v>
      </c>
      <c r="R36" s="7">
        <f t="shared" ref="R36:W36" si="13">Q$47+30</f>
        <v>41091</v>
      </c>
      <c r="S36" s="7">
        <f t="shared" si="13"/>
        <v>41455</v>
      </c>
      <c r="T36" s="7">
        <f t="shared" si="13"/>
        <v>41820</v>
      </c>
      <c r="U36" s="7">
        <f t="shared" si="13"/>
        <v>42183</v>
      </c>
      <c r="V36" s="7">
        <f t="shared" si="13"/>
        <v>42546</v>
      </c>
      <c r="W36" s="7">
        <f t="shared" si="13"/>
        <v>42909</v>
      </c>
      <c r="X36" s="4">
        <v>43283</v>
      </c>
      <c r="Y36" s="14">
        <v>43647</v>
      </c>
      <c r="Z36" s="3">
        <v>44011</v>
      </c>
      <c r="AA36" s="1">
        <v>44382</v>
      </c>
      <c r="AB36" s="4">
        <v>44746</v>
      </c>
      <c r="AC36" s="25">
        <v>45110</v>
      </c>
      <c r="AD36" s="25">
        <v>45474</v>
      </c>
      <c r="AE36" s="25">
        <v>45838</v>
      </c>
      <c r="AF36" s="25">
        <v>46202</v>
      </c>
    </row>
    <row r="37" spans="1:32" x14ac:dyDescent="0.2">
      <c r="A37" s="5" t="s">
        <v>77</v>
      </c>
      <c r="B37" s="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4">
        <v>43299</v>
      </c>
      <c r="Y37" s="14">
        <v>43663</v>
      </c>
      <c r="Z37" s="3">
        <v>44033</v>
      </c>
      <c r="AA37" s="1">
        <v>44397</v>
      </c>
      <c r="AB37" s="4">
        <v>44762</v>
      </c>
      <c r="AC37" s="25">
        <v>45126</v>
      </c>
      <c r="AD37" s="25">
        <v>45490</v>
      </c>
      <c r="AE37" s="25">
        <v>45854</v>
      </c>
      <c r="AF37" s="25">
        <v>46217</v>
      </c>
    </row>
    <row r="38" spans="1:32" ht="25.5" x14ac:dyDescent="0.2">
      <c r="A38" s="13" t="s">
        <v>79</v>
      </c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8" t="s">
        <v>80</v>
      </c>
      <c r="Y38" s="9" t="s">
        <v>81</v>
      </c>
      <c r="Z38" s="10" t="s">
        <v>71</v>
      </c>
      <c r="AA38" s="11" t="s">
        <v>72</v>
      </c>
      <c r="AB38" s="12" t="s">
        <v>73</v>
      </c>
      <c r="AC38" s="29" t="s">
        <v>91</v>
      </c>
      <c r="AD38" s="29" t="s">
        <v>92</v>
      </c>
      <c r="AE38" s="29" t="s">
        <v>114</v>
      </c>
      <c r="AF38" s="29" t="s">
        <v>115</v>
      </c>
    </row>
    <row r="39" spans="1:32" x14ac:dyDescent="0.2">
      <c r="A39" s="5" t="s">
        <v>7</v>
      </c>
      <c r="B39" s="6">
        <f t="shared" ref="B39:J39" si="14">B36+167</f>
        <v>35414</v>
      </c>
      <c r="C39" s="7">
        <f t="shared" si="14"/>
        <v>35778</v>
      </c>
      <c r="D39" s="7">
        <f t="shared" si="14"/>
        <v>36149</v>
      </c>
      <c r="E39" s="7">
        <f t="shared" si="14"/>
        <v>36513</v>
      </c>
      <c r="F39" s="7">
        <f t="shared" si="14"/>
        <v>36877</v>
      </c>
      <c r="G39" s="7">
        <f t="shared" si="14"/>
        <v>37241</v>
      </c>
      <c r="H39" s="7">
        <f t="shared" si="14"/>
        <v>37605</v>
      </c>
      <c r="I39" s="7">
        <f t="shared" si="14"/>
        <v>37969</v>
      </c>
      <c r="J39" s="7">
        <f t="shared" si="14"/>
        <v>38340</v>
      </c>
      <c r="K39" s="7">
        <f>K36+166</f>
        <v>38704</v>
      </c>
      <c r="L39" s="7">
        <f t="shared" ref="L39:R39" si="15">L36+167</f>
        <v>39068</v>
      </c>
      <c r="M39" s="7">
        <f t="shared" si="15"/>
        <v>39432</v>
      </c>
      <c r="N39" s="7">
        <f t="shared" si="15"/>
        <v>39796</v>
      </c>
      <c r="O39" s="7">
        <f t="shared" si="15"/>
        <v>40167</v>
      </c>
      <c r="P39" s="7">
        <f t="shared" si="15"/>
        <v>40531</v>
      </c>
      <c r="Q39" s="7">
        <f t="shared" si="15"/>
        <v>40895</v>
      </c>
      <c r="R39" s="7">
        <f t="shared" si="15"/>
        <v>41258</v>
      </c>
      <c r="S39" s="7">
        <f>S36+166</f>
        <v>41621</v>
      </c>
      <c r="T39" s="7">
        <f>T36+165</f>
        <v>41985</v>
      </c>
      <c r="U39" s="7">
        <f>U36+165</f>
        <v>42348</v>
      </c>
      <c r="V39" s="7">
        <f>V36+165</f>
        <v>42711</v>
      </c>
      <c r="W39" s="7">
        <f>W36+165</f>
        <v>43074</v>
      </c>
      <c r="X39" s="4">
        <v>43448</v>
      </c>
      <c r="Y39" s="14">
        <v>43812</v>
      </c>
      <c r="Z39" s="3">
        <v>44176</v>
      </c>
      <c r="AA39" s="1">
        <v>44547</v>
      </c>
      <c r="AB39" s="4">
        <v>44911</v>
      </c>
      <c r="AC39" s="25">
        <v>45275</v>
      </c>
      <c r="AD39" s="25">
        <v>45639</v>
      </c>
      <c r="AE39" s="25">
        <v>46010</v>
      </c>
      <c r="AF39" s="25">
        <v>46374</v>
      </c>
    </row>
    <row r="40" spans="1:32" ht="25.5" x14ac:dyDescent="0.2">
      <c r="A40" s="5" t="s">
        <v>39</v>
      </c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4" t="s">
        <v>40</v>
      </c>
      <c r="Y40" s="14" t="s">
        <v>54</v>
      </c>
      <c r="Z40" s="3" t="s">
        <v>60</v>
      </c>
      <c r="AA40" s="1" t="s">
        <v>65</v>
      </c>
      <c r="AB40" s="4" t="s">
        <v>66</v>
      </c>
      <c r="AC40" s="25" t="s">
        <v>94</v>
      </c>
      <c r="AD40" s="25" t="s">
        <v>93</v>
      </c>
      <c r="AE40" s="25" t="s">
        <v>116</v>
      </c>
      <c r="AF40" s="25" t="s">
        <v>117</v>
      </c>
    </row>
    <row r="41" spans="1:32" ht="38.25" x14ac:dyDescent="0.2">
      <c r="A41" s="5" t="s">
        <v>58</v>
      </c>
      <c r="B41" s="6">
        <f>DATE(96,12,30)</f>
        <v>35429</v>
      </c>
      <c r="C41" s="7">
        <f>C39+22</f>
        <v>35800</v>
      </c>
      <c r="D41" s="7">
        <f>D39+15</f>
        <v>36164</v>
      </c>
      <c r="E41" s="7">
        <f>E39+15</f>
        <v>36528</v>
      </c>
      <c r="F41" s="7">
        <f>F39+16</f>
        <v>36893</v>
      </c>
      <c r="G41" s="7">
        <f>G39+15</f>
        <v>37256</v>
      </c>
      <c r="H41" s="7">
        <f>H39+15</f>
        <v>37620</v>
      </c>
      <c r="I41" s="7">
        <f>I39+22</f>
        <v>37991</v>
      </c>
      <c r="J41" s="7">
        <f>J39+15</f>
        <v>38355</v>
      </c>
      <c r="K41" s="7">
        <f>K39+15</f>
        <v>38719</v>
      </c>
      <c r="L41" s="7">
        <f>L39+16</f>
        <v>39084</v>
      </c>
      <c r="M41" s="7">
        <f>M39+15</f>
        <v>39447</v>
      </c>
      <c r="N41" s="7">
        <f>N39+22</f>
        <v>39818</v>
      </c>
      <c r="O41" s="7">
        <f>O39+15</f>
        <v>40182</v>
      </c>
      <c r="P41" s="7">
        <f>P39+15</f>
        <v>40546</v>
      </c>
      <c r="Q41" s="7">
        <f>Q39+15</f>
        <v>40910</v>
      </c>
      <c r="R41" s="7">
        <f>R39+15</f>
        <v>41273</v>
      </c>
      <c r="S41" s="7">
        <f>S39+17</f>
        <v>41638</v>
      </c>
      <c r="T41" s="7">
        <f>T39+17</f>
        <v>42002</v>
      </c>
      <c r="U41" s="7">
        <f>U39+17</f>
        <v>42365</v>
      </c>
      <c r="V41" s="7">
        <f>V39+17</f>
        <v>42728</v>
      </c>
      <c r="W41" s="7">
        <f>W39+17</f>
        <v>43091</v>
      </c>
      <c r="X41" s="4">
        <v>43465</v>
      </c>
      <c r="Y41" s="15">
        <v>43829</v>
      </c>
      <c r="Z41" s="3">
        <v>44200</v>
      </c>
      <c r="AA41" s="1">
        <v>44564</v>
      </c>
      <c r="AB41" s="4">
        <v>44928</v>
      </c>
      <c r="AC41" s="25">
        <v>45292</v>
      </c>
      <c r="AD41" s="25">
        <v>46021</v>
      </c>
      <c r="AE41" s="25">
        <v>46020</v>
      </c>
      <c r="AF41" s="25">
        <v>46391</v>
      </c>
    </row>
    <row r="42" spans="1:32" ht="25.5" x14ac:dyDescent="0.2">
      <c r="A42" s="5" t="s">
        <v>78</v>
      </c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4">
        <v>43481</v>
      </c>
      <c r="Y42" s="14">
        <v>43845</v>
      </c>
      <c r="Z42" s="36">
        <v>44216</v>
      </c>
      <c r="AA42" s="1">
        <v>44580</v>
      </c>
      <c r="AB42" s="4">
        <v>44945</v>
      </c>
      <c r="AC42" s="25">
        <v>45310</v>
      </c>
      <c r="AD42" s="25">
        <v>45672</v>
      </c>
      <c r="AE42" s="25">
        <v>46036</v>
      </c>
      <c r="AF42" s="25">
        <v>46407</v>
      </c>
    </row>
    <row r="43" spans="1:32" x14ac:dyDescent="0.2">
      <c r="A43" s="5" t="s">
        <v>44</v>
      </c>
      <c r="B43" s="6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4" t="s">
        <v>43</v>
      </c>
      <c r="Y43" s="14" t="s">
        <v>43</v>
      </c>
      <c r="Z43" s="3" t="s">
        <v>43</v>
      </c>
      <c r="AA43" s="1" t="s">
        <v>104</v>
      </c>
      <c r="AB43" s="1" t="s">
        <v>110</v>
      </c>
      <c r="AC43" s="4" t="s">
        <v>43</v>
      </c>
      <c r="AD43" s="4" t="s">
        <v>43</v>
      </c>
      <c r="AE43" s="4" t="s">
        <v>43</v>
      </c>
      <c r="AF43" s="4" t="s">
        <v>43</v>
      </c>
    </row>
    <row r="44" spans="1:32" x14ac:dyDescent="0.2">
      <c r="A44" s="5" t="s">
        <v>45</v>
      </c>
      <c r="B44" s="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4">
        <v>43539</v>
      </c>
      <c r="Y44" s="14" t="s">
        <v>86</v>
      </c>
      <c r="Z44" s="3" t="s">
        <v>85</v>
      </c>
      <c r="AA44" s="1" t="s">
        <v>52</v>
      </c>
      <c r="AB44" s="4" t="s">
        <v>53</v>
      </c>
      <c r="AC44" s="4" t="s">
        <v>101</v>
      </c>
      <c r="AD44" s="4" t="s">
        <v>102</v>
      </c>
      <c r="AE44" s="3" t="s">
        <v>127</v>
      </c>
      <c r="AF44" s="1" t="s">
        <v>128</v>
      </c>
    </row>
    <row r="45" spans="1:32" x14ac:dyDescent="0.2">
      <c r="A45" s="5" t="s">
        <v>8</v>
      </c>
      <c r="B45" s="6">
        <f t="shared" ref="B45:Q45" si="16">B47-1</f>
        <v>35580</v>
      </c>
      <c r="C45" s="7">
        <f t="shared" si="16"/>
        <v>35951</v>
      </c>
      <c r="D45" s="7">
        <f t="shared" si="16"/>
        <v>36315</v>
      </c>
      <c r="E45" s="7">
        <f t="shared" si="16"/>
        <v>36679</v>
      </c>
      <c r="F45" s="7">
        <f t="shared" si="16"/>
        <v>37043</v>
      </c>
      <c r="G45" s="7">
        <f t="shared" si="16"/>
        <v>37407</v>
      </c>
      <c r="H45" s="7">
        <f t="shared" si="16"/>
        <v>37771</v>
      </c>
      <c r="I45" s="7">
        <f t="shared" si="16"/>
        <v>38142</v>
      </c>
      <c r="J45" s="7">
        <f t="shared" si="16"/>
        <v>38506</v>
      </c>
      <c r="K45" s="7">
        <f t="shared" si="16"/>
        <v>38870</v>
      </c>
      <c r="L45" s="7">
        <f t="shared" si="16"/>
        <v>39234</v>
      </c>
      <c r="M45" s="7">
        <f t="shared" si="16"/>
        <v>39598</v>
      </c>
      <c r="N45" s="7">
        <f t="shared" si="16"/>
        <v>39969</v>
      </c>
      <c r="O45" s="7">
        <f t="shared" si="16"/>
        <v>40333</v>
      </c>
      <c r="P45" s="7">
        <f t="shared" si="16"/>
        <v>40696</v>
      </c>
      <c r="Q45" s="7">
        <f t="shared" si="16"/>
        <v>41060</v>
      </c>
      <c r="R45" s="7">
        <f t="shared" ref="R45:W45" si="17">R47</f>
        <v>41425</v>
      </c>
      <c r="S45" s="7">
        <f t="shared" si="17"/>
        <v>41790</v>
      </c>
      <c r="T45" s="7">
        <f t="shared" si="17"/>
        <v>42153</v>
      </c>
      <c r="U45" s="7">
        <f t="shared" si="17"/>
        <v>42516</v>
      </c>
      <c r="V45" s="7">
        <f t="shared" si="17"/>
        <v>42879</v>
      </c>
      <c r="W45" s="7">
        <f t="shared" si="17"/>
        <v>43242</v>
      </c>
      <c r="X45" s="4">
        <v>43588</v>
      </c>
      <c r="Y45" s="14">
        <v>43952</v>
      </c>
      <c r="Z45" s="3">
        <v>44323</v>
      </c>
      <c r="AA45" s="1">
        <v>44687</v>
      </c>
      <c r="AB45" s="4">
        <v>45051</v>
      </c>
      <c r="AC45" s="4">
        <v>45415</v>
      </c>
      <c r="AD45" s="4">
        <v>45779</v>
      </c>
      <c r="AE45" s="3">
        <v>46143</v>
      </c>
      <c r="AF45" s="1">
        <v>46514</v>
      </c>
    </row>
    <row r="46" spans="1:32" ht="38.25" x14ac:dyDescent="0.2">
      <c r="A46" s="5" t="s">
        <v>35</v>
      </c>
      <c r="B46" s="6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>
        <v>40336</v>
      </c>
      <c r="P46" s="7">
        <f>P47+3</f>
        <v>40700</v>
      </c>
      <c r="Q46" s="7">
        <v>41061</v>
      </c>
      <c r="R46" s="7">
        <f>R$47</f>
        <v>41425</v>
      </c>
      <c r="S46" s="37" t="s">
        <v>36</v>
      </c>
      <c r="T46" s="37" t="s">
        <v>36</v>
      </c>
      <c r="U46" s="37" t="s">
        <v>36</v>
      </c>
      <c r="V46" s="37" t="s">
        <v>36</v>
      </c>
      <c r="W46" s="37" t="s">
        <v>36</v>
      </c>
      <c r="X46" s="4">
        <v>43592</v>
      </c>
      <c r="Y46" s="14" t="s">
        <v>36</v>
      </c>
      <c r="Z46" s="3" t="s">
        <v>36</v>
      </c>
      <c r="AA46" s="1" t="s">
        <v>36</v>
      </c>
      <c r="AB46" s="4" t="s">
        <v>36</v>
      </c>
      <c r="AC46" s="4" t="s">
        <v>36</v>
      </c>
      <c r="AD46" s="4" t="s">
        <v>36</v>
      </c>
      <c r="AE46" s="4" t="s">
        <v>36</v>
      </c>
      <c r="AF46" s="4" t="s">
        <v>36</v>
      </c>
    </row>
    <row r="47" spans="1:32" ht="25.5" x14ac:dyDescent="0.2">
      <c r="A47" s="5" t="s">
        <v>34</v>
      </c>
      <c r="B47" s="6">
        <f>B41+152</f>
        <v>35581</v>
      </c>
      <c r="C47" s="7">
        <f>C41+152</f>
        <v>35952</v>
      </c>
      <c r="D47" s="7">
        <f>D41+152</f>
        <v>36316</v>
      </c>
      <c r="E47" s="7">
        <f>E41+152</f>
        <v>36680</v>
      </c>
      <c r="F47" s="7">
        <f>F41+151</f>
        <v>37044</v>
      </c>
      <c r="G47" s="7">
        <f>G41+152</f>
        <v>37408</v>
      </c>
      <c r="H47" s="7">
        <f>H41+152</f>
        <v>37772</v>
      </c>
      <c r="I47" s="7">
        <f>I41+152</f>
        <v>38143</v>
      </c>
      <c r="J47" s="7">
        <f>J41+152</f>
        <v>38507</v>
      </c>
      <c r="K47" s="7">
        <f>K41+152</f>
        <v>38871</v>
      </c>
      <c r="L47" s="7">
        <f>L41+151</f>
        <v>39235</v>
      </c>
      <c r="M47" s="7">
        <f>M41+152</f>
        <v>39599</v>
      </c>
      <c r="N47" s="7">
        <f>N41+152</f>
        <v>39970</v>
      </c>
      <c r="O47" s="7">
        <f>O41+152</f>
        <v>40334</v>
      </c>
      <c r="P47" s="7">
        <f>P41+151</f>
        <v>40697</v>
      </c>
      <c r="Q47" s="7">
        <f>Q41+151</f>
        <v>41061</v>
      </c>
      <c r="R47" s="7">
        <f>R41+152</f>
        <v>41425</v>
      </c>
      <c r="S47" s="7">
        <f>S41+152</f>
        <v>41790</v>
      </c>
      <c r="T47" s="7">
        <f>T41+151</f>
        <v>42153</v>
      </c>
      <c r="U47" s="7">
        <f>U41+151</f>
        <v>42516</v>
      </c>
      <c r="V47" s="7">
        <f>V41+151</f>
        <v>42879</v>
      </c>
      <c r="W47" s="7">
        <f>W41+151</f>
        <v>43242</v>
      </c>
      <c r="X47" s="4">
        <v>43588</v>
      </c>
      <c r="Y47" s="14">
        <v>43952</v>
      </c>
      <c r="Z47" s="3">
        <v>44323</v>
      </c>
      <c r="AA47" s="1">
        <v>44687</v>
      </c>
      <c r="AB47" s="4">
        <v>45051</v>
      </c>
      <c r="AC47" s="4">
        <v>45415</v>
      </c>
      <c r="AD47" s="4">
        <v>45779</v>
      </c>
      <c r="AE47" s="3">
        <v>46143</v>
      </c>
      <c r="AF47" s="1">
        <v>46514</v>
      </c>
    </row>
    <row r="48" spans="1:32" x14ac:dyDescent="0.2">
      <c r="A48" s="5"/>
      <c r="B48" s="6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4"/>
      <c r="Y48" s="15"/>
      <c r="Z48" s="31"/>
      <c r="AA48" s="35"/>
      <c r="AB48" s="4"/>
      <c r="AC48" s="4"/>
      <c r="AD48" s="4"/>
      <c r="AE48" s="31"/>
      <c r="AF48" s="35"/>
    </row>
    <row r="57" spans="1:21" x14ac:dyDescent="0.2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</row>
  </sheetData>
  <phoneticPr fontId="0" type="noConversion"/>
  <printOptions horizontalCentered="1"/>
  <pageMargins left="0.5" right="0.5" top="0.5" bottom="0.55000000000000004" header="0" footer="0"/>
  <pageSetup fitToHeight="0" orientation="landscape" r:id="rId1"/>
  <headerFooter alignWithMargins="0">
    <oddHeader>&amp;L&amp;"Times New Roman"&amp;12UT Southwestern Medical Center&amp;C&amp;"Times New Roman"&amp;12Projected Academic Calendar&amp;R&amp;"Times New Roman"&amp;12Office of the Registrar</oddHeader>
    <oddFooter>&amp;L&amp;"Times New Roman"&amp;12calproj.123&amp;R&amp;"Times New Roman"&amp;12&amp;D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MedSch-5 Years (SW)</vt:lpstr>
      <vt:lpstr>'MedSch-5 Years (SW)'!Print_Area</vt:lpstr>
      <vt:lpstr>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Medical School Five-Year Academic Calendar - UT Southwestern</dc:title>
  <dc:subject/>
  <dc:creator>Adam Abercrombie</dc:creator>
  <cp:keywords/>
  <dc:description/>
  <cp:lastModifiedBy>Adam Abercrombie</cp:lastModifiedBy>
  <cp:lastPrinted>2019-03-28T14:06:16Z</cp:lastPrinted>
  <dcterms:created xsi:type="dcterms:W3CDTF">2009-08-21T17:41:45Z</dcterms:created>
  <dcterms:modified xsi:type="dcterms:W3CDTF">2022-11-16T20:58:53Z</dcterms:modified>
  <cp:category/>
</cp:coreProperties>
</file>